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jp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C:\Users\bryce\Google Drive\Work\Projects Current\SA NDC 2020 shared folder\net zero\Technology options &amp; scenario modelling\sectoral technologies etc\cement\"/>
    </mc:Choice>
  </mc:AlternateContent>
  <xr:revisionPtr revIDLastSave="0" documentId="13_ncr:1_{FA55E585-937C-4D97-8E55-3B25CE75C8F3}" xr6:coauthVersionLast="46" xr6:coauthVersionMax="46" xr10:uidLastSave="{00000000-0000-0000-0000-000000000000}"/>
  <bookViews>
    <workbookView xWindow="-120" yWindow="-120" windowWidth="29040" windowHeight="15840" firstSheet="4" activeTab="9" xr2:uid="{00000000-000D-0000-FFFF-FFFF00000000}"/>
  </bookViews>
  <sheets>
    <sheet name="Process Emission Source Summary" sheetId="1" r:id="rId1"/>
    <sheet name="Improving Energy Efficiency" sheetId="2" r:id="rId2"/>
    <sheet name="Clinker to Cement Ratio" sheetId="3" r:id="rId3"/>
    <sheet name="Alternative Kiln Fuels" sheetId="4" r:id="rId4"/>
    <sheet name="Plant Data in SA" sheetId="8" r:id="rId5"/>
    <sheet name="Emerging and Innovative Tech" sheetId="5" r:id="rId6"/>
    <sheet name="CO2 Emissions" sheetId="7" r:id="rId7"/>
    <sheet name="G61 Scenarios Modelled" sheetId="9" r:id="rId8"/>
    <sheet name="Data for SATIM" sheetId="13" r:id="rId9"/>
    <sheet name="SATIM Scenarios and input" sheetId="14" r:id="rId10"/>
  </sheet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N11" i="14" l="1"/>
  <c r="N12" i="14"/>
  <c r="N10" i="14"/>
  <c r="K11" i="14"/>
  <c r="K12" i="14"/>
  <c r="K10" i="14"/>
  <c r="H11" i="14"/>
  <c r="H12" i="14"/>
  <c r="H10" i="14"/>
  <c r="G12" i="14"/>
  <c r="G11" i="14"/>
  <c r="G10" i="14"/>
  <c r="N57" i="3"/>
  <c r="N58" i="3"/>
  <c r="N59" i="3"/>
  <c r="P20" i="14" l="1"/>
  <c r="J36" i="13"/>
  <c r="J34" i="13"/>
  <c r="F10" i="14" s="1"/>
  <c r="I29" i="13"/>
  <c r="F12" i="14" s="1"/>
  <c r="F11" i="14"/>
  <c r="Q21" i="14" l="1"/>
  <c r="P18" i="14"/>
  <c r="P17" i="14"/>
  <c r="J13" i="14"/>
  <c r="I13" i="14"/>
  <c r="H13" i="14"/>
  <c r="J12" i="14"/>
  <c r="I12" i="14"/>
  <c r="J11" i="14"/>
  <c r="I11" i="14"/>
  <c r="J10" i="14"/>
  <c r="I10" i="14"/>
  <c r="P13" i="14"/>
  <c r="O13" i="14"/>
  <c r="P12" i="14"/>
  <c r="O12" i="14"/>
  <c r="P11" i="14"/>
  <c r="O11" i="14"/>
  <c r="P10" i="14"/>
  <c r="O10" i="14"/>
  <c r="M13" i="14"/>
  <c r="L13" i="14"/>
  <c r="L12" i="14"/>
  <c r="L11" i="14"/>
  <c r="L10" i="14"/>
  <c r="M10" i="14"/>
  <c r="M11" i="14"/>
  <c r="M12" i="14"/>
  <c r="K4" i="14"/>
  <c r="N4" i="14" s="1"/>
  <c r="E10" i="14"/>
  <c r="N13" i="14" l="1"/>
  <c r="K13" i="14"/>
</calcChain>
</file>

<file path=xl/sharedStrings.xml><?xml version="1.0" encoding="utf-8"?>
<sst xmlns="http://schemas.openxmlformats.org/spreadsheetml/2006/main" count="274" uniqueCount="239">
  <si>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</si>
  <si>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</si>
  <si>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</si>
  <si>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</si>
  <si>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</si>
  <si>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</si>
  <si>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</si>
  <si>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</si>
  <si>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</si>
  <si>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</si>
  <si>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</si>
  <si>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</si>
  <si>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</si>
  <si>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</si>
  <si>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</si>
  <si>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</si>
  <si>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</si>
  <si>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</si>
  <si>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</si>
  <si>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</si>
  <si>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</si>
  <si>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</si>
  <si>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</si>
  <si>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</si>
  <si>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</si>
  <si>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</si>
  <si>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</si>
  <si>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</si>
  <si>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</si>
  <si>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</si>
  <si>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</si>
  <si>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</si>
  <si>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</si>
  <si>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</si>
  <si>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</si>
  <si>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</si>
  <si>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</si>
  <si>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</si>
  <si>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</si>
  <si>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</si>
  <si>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</si>
  <si>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</si>
  <si>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</si>
  <si>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</si>
  <si>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</si>
  <si>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</si>
  <si>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</si>
  <si>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</si>
  <si>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</si>
  <si>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</si>
  <si>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</si>
  <si>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</si>
  <si>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</si>
  <si>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</si>
  <si>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</si>
  <si>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</si>
  <si>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</si>
  <si>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</si>
  <si>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</si>
  <si>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</si>
  <si>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</si>
  <si>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</si>
  <si>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</si>
  <si>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</si>
  <si>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</si>
  <si>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</si>
  <si>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</si>
  <si>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</si>
  <si>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</si>
  <si>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</si>
  <si>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</si>
  <si>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</si>
  <si>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</si>
  <si>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</si>
  <si>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</si>
  <si>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</si>
  <si>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</si>
  <si>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</si>
  <si>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</si>
  <si>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</si>
  <si>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</si>
  <si>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</si>
  <si>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</si>
  <si>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</si>
  <si>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</si>
  <si>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</si>
  <si>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</si>
  <si>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</si>
  <si>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</si>
  <si>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</si>
  <si>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</si>
  <si>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</si>
  <si>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</si>
  <si>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</si>
  <si>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</si>
  <si>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</si>
  <si>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</si>
  <si>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</si>
  <si>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</si>
  <si>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</si>
  <si>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</si>
  <si>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</si>
  <si>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</si>
  <si>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</si>
  <si>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</si>
  <si>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</si>
  <si>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</si>
  <si>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</si>
  <si>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</si>
  <si>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</si>
  <si>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</si>
  <si>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</si>
  <si>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</si>
  <si>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</si>
  <si>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</si>
  <si>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</si>
  <si>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</si>
  <si>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</si>
  <si>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</si>
  <si>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</si>
  <si>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</si>
  <si>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</si>
  <si>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</si>
  <si>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</si>
  <si>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</si>
  <si>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</si>
  <si>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</si>
  <si>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</si>
  <si>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</si>
  <si>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</si>
  <si>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</si>
  <si>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</si>
  <si>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</si>
  <si>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</si>
  <si>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</si>
  <si>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</si>
  <si>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</si>
  <si>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</si>
  <si>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</si>
  <si>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</si>
  <si>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</si>
  <si>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</si>
  <si>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</si>
  <si>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</si>
  <si>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</si>
  <si>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</si>
  <si>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</si>
  <si>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</si>
  <si>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</si>
  <si>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</si>
  <si>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</si>
  <si>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</si>
  <si>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</si>
  <si>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</si>
  <si>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</si>
  <si>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</si>
  <si>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</si>
  <si>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</si>
  <si>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</si>
  <si>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</si>
  <si>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</si>
  <si>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</si>
  <si>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</si>
  <si>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</si>
  <si>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</si>
  <si>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</si>
  <si>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</si>
  <si>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</si>
  <si>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</si>
  <si>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</si>
  <si>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</si>
  <si>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</si>
  <si>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</si>
  <si>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</si>
  <si>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</si>
  <si>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</si>
  <si>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</si>
  <si>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</si>
  <si>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</si>
  <si>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</si>
  <si>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</si>
  <si>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</si>
  <si>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</si>
  <si>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</si>
  <si>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</si>
  <si>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</si>
  <si>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</si>
  <si>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</si>
  <si>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</si>
  <si>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</si>
  <si>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</si>
  <si>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</si>
  <si>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</si>
  <si>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</si>
  <si>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</si>
  <si>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</si>
  <si>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</si>
  <si>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</si>
  <si>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</si>
  <si>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</si>
  <si>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</si>
  <si>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</si>
  <si>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</si>
  <si>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</si>
  <si>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</si>
  <si>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</si>
  <si>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</si>
  <si>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</si>
  <si>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</si>
  <si>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</si>
  <si>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</si>
  <si>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</si>
  <si>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</si>
  <si>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</si>
  <si>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</si>
  <si>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</si>
  <si>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</si>
  <si>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</si>
  <si>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</si>
  <si>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cement demand</t>
  </si>
  <si>
    <t>clinker needed at this substitution rate</t>
  </si>
  <si>
    <t>subs needed</t>
  </si>
  <si>
    <t>of total</t>
  </si>
  <si>
    <t>Clay used for national substitution which is</t>
  </si>
  <si>
    <t>example:</t>
  </si>
  <si>
    <t>Ratios: max upper limit of the national substitute</t>
  </si>
  <si>
    <t>From "Data for SATIM" sheet</t>
  </si>
  <si>
    <t>https://www.engineeringnews.co.za/article/richards-bay-plant-to-to-make-pearly-whites-from-industrial-slag-2017-04-11/rep_id:4136</t>
  </si>
  <si>
    <t>45Mt from Evraz highveld steel</t>
  </si>
  <si>
    <t>being used for titanium pigment</t>
  </si>
  <si>
    <t>Stockpile limits</t>
  </si>
  <si>
    <t>NA</t>
  </si>
  <si>
    <t>basically unlimited</t>
  </si>
  <si>
    <t>total</t>
  </si>
  <si>
    <t>from above</t>
  </si>
  <si>
    <t>2.5Mt pa roughly from Harro's mineral ores process flow spreadsheets. Assumed 20 years (conservative).</t>
  </si>
  <si>
    <t>Clay</t>
  </si>
  <si>
    <t>Fly ash</t>
  </si>
  <si>
    <t>Substitutes: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</si>
</sst>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24">
    <font>
      <sz val="12"/>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s>
  <fills count="10">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s>
  <cellStyleXfs count="3">
    <xf numFmtId="0" fontId="0" fillId="0" borderId="0"/>
    <xf numFmtId="0" fontId="18" fillId="0" borderId="0" applyNumberFormat="0" applyFill="0" applyBorder="0" applyAlignment="0" applyProtection="0"/>
    <xf numFmtId="9" fontId="23" fillId="0" borderId="0" applyFont="0" applyFill="0" applyBorder="0" applyAlignment="0" applyProtection="0"/>
  </cellStyleXfs>
  <cellXfs count="128">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3" fillId="0" borderId="1" xfId="0" applyFont="1" applyBorder="1" applyAlignment="1">
      <alignment vertical="center" wrapText="1"/>
    </xf>
    <xf numFmtId="0" fontId="3" fillId="0" borderId="1" xfId="0" applyFont="1" applyBorder="1" applyAlignment="1">
      <alignment horizontal="center" vertical="center"/>
    </xf>
    <xf numFmtId="0" fontId="0" fillId="0" borderId="1" xfId="0" applyBorder="1" applyAlignment="1">
      <alignment horizontal="center" vertical="center"/>
    </xf>
    <xf numFmtId="0" fontId="7" fillId="0" borderId="0" xfId="0" applyFont="1"/>
    <xf numFmtId="0" fontId="6" fillId="0" borderId="1" xfId="0" applyFont="1" applyBorder="1" applyAlignment="1">
      <alignment horizontal="center" vertical="center" wrapText="1"/>
    </xf>
    <xf numFmtId="0" fontId="0" fillId="0" borderId="1" xfId="0" applyBorder="1" applyAlignment="1">
      <alignment horizontal="center" vertical="center" wrapText="1"/>
    </xf>
    <xf numFmtId="0" fontId="8" fillId="0" borderId="6" xfId="0" applyFont="1" applyBorder="1" applyAlignment="1">
      <alignment vertical="center" wrapText="1"/>
    </xf>
    <xf numFmtId="0" fontId="9" fillId="0" borderId="7" xfId="0" applyFont="1" applyBorder="1" applyAlignment="1">
      <alignment vertical="center" wrapText="1"/>
    </xf>
    <xf numFmtId="0" fontId="8" fillId="0" borderId="8" xfId="0" applyFont="1" applyBorder="1" applyAlignment="1">
      <alignmen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0" fillId="0" borderId="9" xfId="0" applyFont="1" applyBorder="1" applyAlignment="1">
      <alignment vertical="center" wrapText="1"/>
    </xf>
    <xf numFmtId="0" fontId="11" fillId="5" borderId="8" xfId="0" applyFont="1" applyFill="1" applyBorder="1" applyAlignment="1">
      <alignment vertical="center" wrapText="1"/>
    </xf>
    <xf numFmtId="0" fontId="11" fillId="5" borderId="9" xfId="0" applyFont="1" applyFill="1" applyBorder="1" applyAlignment="1">
      <alignment vertical="center" wrapText="1"/>
    </xf>
    <xf numFmtId="0" fontId="8" fillId="5" borderId="8" xfId="0" applyFont="1" applyFill="1" applyBorder="1" applyAlignment="1">
      <alignment vertical="center" wrapText="1"/>
    </xf>
    <xf numFmtId="0" fontId="8" fillId="5" borderId="9" xfId="0" applyFont="1" applyFill="1" applyBorder="1" applyAlignment="1">
      <alignment vertical="center" wrapText="1"/>
    </xf>
    <xf numFmtId="0" fontId="11" fillId="5" borderId="11" xfId="0" applyFont="1" applyFill="1" applyBorder="1" applyAlignment="1">
      <alignment vertical="center" wrapText="1"/>
    </xf>
    <xf numFmtId="0" fontId="9" fillId="6" borderId="6" xfId="0" applyFont="1" applyFill="1" applyBorder="1" applyAlignment="1">
      <alignment horizontal="center" vertical="center" wrapText="1"/>
    </xf>
    <xf numFmtId="0" fontId="9" fillId="6" borderId="7" xfId="0" applyFont="1" applyFill="1" applyBorder="1" applyAlignment="1">
      <alignment horizontal="center" vertical="center" wrapText="1"/>
    </xf>
    <xf numFmtId="0" fontId="2" fillId="6" borderId="8" xfId="0" applyFont="1" applyFill="1" applyBorder="1" applyAlignment="1">
      <alignment horizontal="center" vertical="center"/>
    </xf>
    <xf numFmtId="0" fontId="2" fillId="6" borderId="9" xfId="0" applyFont="1" applyFill="1" applyBorder="1" applyAlignment="1">
      <alignment horizontal="center" vertical="center"/>
    </xf>
    <xf numFmtId="0" fontId="12" fillId="6" borderId="6" xfId="0" applyFont="1" applyFill="1" applyBorder="1" applyAlignment="1">
      <alignment horizontal="left" vertical="center" wrapText="1"/>
    </xf>
    <xf numFmtId="0" fontId="2" fillId="6" borderId="10" xfId="0" applyFont="1" applyFill="1" applyBorder="1" applyAlignment="1">
      <alignment horizontal="center" vertical="center"/>
    </xf>
    <xf numFmtId="0" fontId="2" fillId="6" borderId="11" xfId="0" applyFont="1" applyFill="1" applyBorder="1" applyAlignment="1">
      <alignment horizontal="center" vertical="center"/>
    </xf>
    <xf numFmtId="0" fontId="2" fillId="0" borderId="0" xfId="0" applyFont="1" applyAlignment="1">
      <alignment horizontal="center" vertical="center"/>
    </xf>
    <xf numFmtId="0" fontId="9" fillId="0" borderId="6" xfId="0" applyFont="1" applyBorder="1" applyAlignment="1">
      <alignment vertical="center" wrapText="1"/>
    </xf>
    <xf numFmtId="0" fontId="0" fillId="6" borderId="8" xfId="0" applyFont="1" applyFill="1" applyBorder="1" applyAlignment="1">
      <alignment horizontal="center" vertical="center" wrapText="1"/>
    </xf>
    <xf numFmtId="0" fontId="2" fillId="6" borderId="9" xfId="0" applyFont="1" applyFill="1" applyBorder="1" applyAlignment="1">
      <alignment horizontal="center" vertical="center" wrapText="1"/>
    </xf>
    <xf numFmtId="0" fontId="2" fillId="6" borderId="11" xfId="0" applyFont="1" applyFill="1" applyBorder="1" applyAlignment="1">
      <alignment horizontal="center" vertical="center" wrapText="1"/>
    </xf>
    <xf numFmtId="0" fontId="3" fillId="0" borderId="0" xfId="0" applyFont="1" applyAlignment="1">
      <alignment vertical="center" wrapText="1"/>
    </xf>
    <xf numFmtId="0" fontId="2" fillId="6" borderId="6" xfId="0" applyFont="1" applyFill="1" applyBorder="1" applyAlignment="1">
      <alignment horizontal="center" vertical="center"/>
    </xf>
    <xf numFmtId="0" fontId="2" fillId="6" borderId="7" xfId="0" applyFont="1" applyFill="1" applyBorder="1" applyAlignment="1">
      <alignment horizontal="center" vertical="center"/>
    </xf>
    <xf numFmtId="0" fontId="11" fillId="5" borderId="12" xfId="0" applyFont="1" applyFill="1" applyBorder="1" applyAlignment="1">
      <alignment vertical="center" wrapText="1"/>
    </xf>
    <xf numFmtId="0" fontId="11" fillId="5" borderId="13" xfId="0" applyFont="1" applyFill="1" applyBorder="1" applyAlignment="1">
      <alignment vertical="center" wrapText="1"/>
    </xf>
    <xf numFmtId="9" fontId="2" fillId="6" borderId="8" xfId="0" applyNumberFormat="1" applyFont="1" applyFill="1" applyBorder="1" applyAlignment="1">
      <alignment horizontal="center" vertical="center"/>
    </xf>
    <xf numFmtId="0" fontId="2" fillId="6" borderId="1" xfId="0" applyFont="1" applyFill="1" applyBorder="1" applyAlignment="1">
      <alignment horizontal="center" vertical="center"/>
    </xf>
    <xf numFmtId="0" fontId="8" fillId="7" borderId="11" xfId="0" applyFont="1" applyFill="1" applyBorder="1" applyAlignment="1">
      <alignment vertical="center" wrapText="1"/>
    </xf>
    <xf numFmtId="0" fontId="8" fillId="7" borderId="1" xfId="0" applyFont="1" applyFill="1" applyBorder="1" applyAlignment="1">
      <alignment vertical="center" wrapText="1"/>
    </xf>
    <xf numFmtId="0" fontId="10"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15" fillId="0" borderId="0" xfId="0" applyFont="1"/>
    <xf numFmtId="0" fontId="2" fillId="0" borderId="1" xfId="0" applyFont="1" applyFill="1" applyBorder="1" applyAlignment="1">
      <alignment horizontal="center" vertical="center"/>
    </xf>
    <xf numFmtId="0" fontId="15" fillId="8" borderId="1" xfId="0" applyFont="1" applyFill="1" applyBorder="1" applyAlignment="1">
      <alignment horizontal="center" vertical="center"/>
    </xf>
    <xf numFmtId="0" fontId="13" fillId="8" borderId="1" xfId="0" applyFont="1" applyFill="1" applyBorder="1" applyAlignment="1">
      <alignment horizontal="center" vertical="center"/>
    </xf>
    <xf numFmtId="0" fontId="0" fillId="0" borderId="0" xfId="0" applyAlignment="1">
      <alignment wrapText="1"/>
    </xf>
    <xf numFmtId="0" fontId="1" fillId="7" borderId="1" xfId="0" applyFont="1" applyFill="1" applyBorder="1" applyAlignment="1">
      <alignment vertical="center" wrapText="1"/>
    </xf>
    <xf numFmtId="0" fontId="19" fillId="0" borderId="0" xfId="0" applyFont="1" applyAlignment="1">
      <alignment wrapText="1"/>
    </xf>
    <xf numFmtId="0" fontId="20" fillId="0" borderId="0" xfId="0" applyFont="1" applyAlignment="1">
      <alignment wrapText="1"/>
    </xf>
    <xf numFmtId="0" fontId="21" fillId="6" borderId="11" xfId="0" applyFont="1" applyFill="1" applyBorder="1" applyAlignment="1">
      <alignment horizontal="center" vertical="center"/>
    </xf>
    <xf numFmtId="0" fontId="21" fillId="6" borderId="10" xfId="0" applyFont="1" applyFill="1" applyBorder="1" applyAlignment="1">
      <alignment horizontal="center" vertical="center" wrapText="1"/>
    </xf>
    <xf numFmtId="0" fontId="22" fillId="6" borderId="11" xfId="1" applyFont="1" applyFill="1" applyBorder="1" applyAlignment="1">
      <alignment horizontal="center" vertical="center" wrapText="1"/>
    </xf>
    <xf numFmtId="0" fontId="19" fillId="6" borderId="10" xfId="0" applyFont="1" applyFill="1" applyBorder="1" applyAlignment="1">
      <alignment horizontal="center" vertical="center" wrapText="1"/>
    </xf>
    <xf numFmtId="0" fontId="21" fillId="6" borderId="1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1" fillId="6" borderId="1" xfId="0" applyFont="1" applyFill="1" applyBorder="1" applyAlignment="1">
      <alignment horizontal="center" vertical="center"/>
    </xf>
    <xf numFmtId="0" fontId="0" fillId="0" borderId="17" xfId="0" applyBorder="1"/>
    <xf numFmtId="0" fontId="0" fillId="0" borderId="19" xfId="0" applyBorder="1"/>
    <xf numFmtId="0" fontId="0" fillId="0" borderId="18" xfId="0" applyBorder="1"/>
    <xf numFmtId="0" fontId="2" fillId="0" borderId="18" xfId="0" applyFont="1" applyBorder="1"/>
    <xf numFmtId="0" fontId="2" fillId="0" borderId="19" xfId="0" applyFont="1" applyBorder="1"/>
    <xf numFmtId="0" fontId="2" fillId="0" borderId="17" xfId="0" applyFont="1" applyBorder="1"/>
    <xf numFmtId="9" fontId="0" fillId="0" borderId="17" xfId="0" applyNumberFormat="1" applyBorder="1"/>
    <xf numFmtId="0" fontId="0" fillId="0" borderId="0" xfId="0" applyBorder="1"/>
    <xf numFmtId="9" fontId="0" fillId="0" borderId="0" xfId="0" applyNumberFormat="1" applyBorder="1"/>
    <xf numFmtId="0" fontId="0" fillId="0" borderId="22" xfId="0" applyBorder="1"/>
    <xf numFmtId="9" fontId="0" fillId="0" borderId="0" xfId="2" applyFont="1" applyBorder="1"/>
    <xf numFmtId="9" fontId="0" fillId="0" borderId="17" xfId="2" applyFont="1" applyBorder="1"/>
    <xf numFmtId="0" fontId="2" fillId="9" borderId="0" xfId="0" applyFont="1" applyFill="1"/>
    <xf numFmtId="9" fontId="2" fillId="9" borderId="0" xfId="0" applyNumberFormat="1" applyFont="1" applyFill="1"/>
    <xf numFmtId="9" fontId="0" fillId="0" borderId="0" xfId="2" applyFont="1"/>
    <xf numFmtId="164" fontId="0" fillId="0" borderId="0" xfId="0" applyNumberFormat="1"/>
    <xf numFmtId="0" fontId="0" fillId="0" borderId="20" xfId="0" applyBorder="1"/>
    <xf numFmtId="0" fontId="0" fillId="0" borderId="21" xfId="0" applyBorder="1"/>
    <xf numFmtId="0" fontId="0" fillId="0" borderId="2" xfId="0" applyBorder="1"/>
    <xf numFmtId="0" fontId="0" fillId="0" borderId="23" xfId="0" applyBorder="1"/>
    <xf numFmtId="0" fontId="18" fillId="0" borderId="0" xfId="1" applyAlignment="1">
      <alignment wrapText="1"/>
    </xf>
    <xf numFmtId="0" fontId="18" fillId="0" borderId="0" xfId="1"/>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5" fillId="4" borderId="0" xfId="0" applyFont="1" applyFill="1" applyAlignment="1">
      <alignment horizontal="center"/>
    </xf>
    <xf numFmtId="0" fontId="6" fillId="0" borderId="1" xfId="0" applyFont="1" applyBorder="1" applyAlignment="1">
      <alignment vertical="center" wrapText="1"/>
    </xf>
    <xf numFmtId="0" fontId="3" fillId="0" borderId="1" xfId="0" applyFont="1" applyBorder="1" applyAlignment="1">
      <alignment vertical="center" wrapText="1"/>
    </xf>
    <xf numFmtId="49" fontId="3" fillId="0" borderId="1" xfId="0" applyNumberFormat="1" applyFont="1" applyBorder="1" applyAlignment="1">
      <alignment vertical="center" wrapText="1"/>
    </xf>
    <xf numFmtId="0" fontId="3" fillId="0" borderId="1" xfId="0" applyFont="1" applyBorder="1" applyAlignment="1">
      <alignment horizontal="center"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3" fillId="0" borderId="3" xfId="0" applyFont="1" applyBorder="1" applyAlignment="1">
      <alignment horizontal="center" vertical="center"/>
    </xf>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1" xfId="0" applyFont="1" applyBorder="1" applyAlignment="1">
      <alignment horizontal="center" vertical="center" wrapText="1"/>
    </xf>
    <xf numFmtId="0" fontId="8" fillId="5" borderId="12" xfId="0" applyFont="1" applyFill="1" applyBorder="1" applyAlignment="1">
      <alignment vertical="center" wrapText="1"/>
    </xf>
    <xf numFmtId="0" fontId="8" fillId="5" borderId="10" xfId="0" applyFont="1" applyFill="1" applyBorder="1" applyAlignment="1">
      <alignment vertical="center" wrapText="1"/>
    </xf>
    <xf numFmtId="0" fontId="8" fillId="5" borderId="8" xfId="0" applyFont="1" applyFill="1" applyBorder="1" applyAlignment="1">
      <alignment vertical="center" wrapText="1"/>
    </xf>
    <xf numFmtId="0" fontId="11" fillId="5" borderId="12" xfId="0" applyFont="1" applyFill="1" applyBorder="1" applyAlignment="1">
      <alignment vertical="center" wrapText="1"/>
    </xf>
    <xf numFmtId="0" fontId="11" fillId="5" borderId="10" xfId="0" applyFont="1" applyFill="1" applyBorder="1" applyAlignment="1">
      <alignment vertical="center" wrapText="1"/>
    </xf>
    <xf numFmtId="0" fontId="11" fillId="5" borderId="8" xfId="0" applyFont="1" applyFill="1" applyBorder="1" applyAlignment="1">
      <alignment vertical="center" wrapText="1"/>
    </xf>
    <xf numFmtId="0" fontId="8" fillId="0" borderId="12" xfId="0" applyFont="1" applyBorder="1" applyAlignment="1">
      <alignment vertical="center" wrapText="1"/>
    </xf>
    <xf numFmtId="0" fontId="8" fillId="0" borderId="10" xfId="0" applyFont="1" applyBorder="1" applyAlignment="1">
      <alignment vertical="center" wrapText="1"/>
    </xf>
    <xf numFmtId="0" fontId="8" fillId="0" borderId="8" xfId="0" applyFont="1" applyBorder="1" applyAlignment="1">
      <alignment vertical="center" wrapText="1"/>
    </xf>
    <xf numFmtId="0" fontId="16" fillId="0" borderId="2" xfId="0" applyFont="1" applyBorder="1" applyAlignment="1">
      <alignment horizontal="center" vertical="center" wrapText="1"/>
    </xf>
    <xf numFmtId="0" fontId="16" fillId="0" borderId="0" xfId="0" applyFont="1" applyAlignment="1">
      <alignment horizontal="center" vertical="center" wrapText="1"/>
    </xf>
    <xf numFmtId="0" fontId="8" fillId="7" borderId="12" xfId="0" applyFont="1" applyFill="1" applyBorder="1" applyAlignment="1">
      <alignment vertical="center" wrapText="1"/>
    </xf>
    <xf numFmtId="0" fontId="8" fillId="7" borderId="10" xfId="0" applyFont="1" applyFill="1" applyBorder="1" applyAlignment="1">
      <alignment vertical="center" wrapText="1"/>
    </xf>
    <xf numFmtId="0" fontId="8" fillId="7" borderId="8" xfId="0" applyFont="1" applyFill="1" applyBorder="1" applyAlignment="1">
      <alignment vertical="center" wrapText="1"/>
    </xf>
    <xf numFmtId="0" fontId="8" fillId="7" borderId="16" xfId="0" applyFont="1" applyFill="1" applyBorder="1" applyAlignment="1">
      <alignment vertical="center" wrapText="1"/>
    </xf>
    <xf numFmtId="0" fontId="8" fillId="7" borderId="14" xfId="0" applyFont="1" applyFill="1" applyBorder="1" applyAlignment="1">
      <alignment vertical="center" wrapText="1"/>
    </xf>
    <xf numFmtId="0" fontId="8" fillId="7" borderId="15" xfId="0" applyFont="1" applyFill="1" applyBorder="1" applyAlignment="1">
      <alignment vertical="center" wrapText="1"/>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2" fillId="0" borderId="19" xfId="0" applyFont="1" applyBorder="1" applyAlignment="1">
      <alignment horizontal="center"/>
    </xf>
    <xf numFmtId="0" fontId="2" fillId="0" borderId="20" xfId="0" applyFont="1" applyBorder="1" applyAlignment="1">
      <alignment horizontal="center"/>
    </xf>
    <xf numFmtId="0" fontId="2" fillId="0" borderId="21" xfId="0" applyFont="1" applyBorder="1" applyAlignment="1">
      <alignment horizontal="center"/>
    </xf>
    <xf numFmtId="0" fontId="2" fillId="0" borderId="22" xfId="0" applyFont="1" applyBorder="1" applyAlignment="1">
      <alignment horizontal="center"/>
    </xf>
    <xf numFmtId="10" fontId="0" fillId="0" borderId="0" xfId="0" applyNumberFormat="1"/>
    <xf numFmtId="9" fontId="0" fillId="0" borderId="0" xfId="0" applyNumberFormat="1"/>
    <xf numFmtId="10" fontId="0" fillId="0" borderId="17" xfId="0" applyNumberFormat="1" applyBorder="1"/>
  </cellXfs>
  <cellStyles count="3">
    <cellStyle name="Hyperlink" xfId="1" builtinId="8"/>
    <cellStyle name="Normal" xfId="0" builtinId="0"/>
    <cellStyle name="Per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2" Type="http://schemas.openxmlformats.org/officeDocument/2006/relationships/image" Target="../media/image4.emf"/><Relationship Id="rId1" Type="http://schemas.openxmlformats.org/officeDocument/2006/relationships/image" Target="../media/image3.tiff"/></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jpeg"/></Relationships>
</file>

<file path=xl/drawings/_rels/drawing7.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 Id="rId9" Type="http://schemas.openxmlformats.org/officeDocument/2006/relationships/image" Target="../media/image19.png"/></Relationships>
</file>

<file path=xl/drawings/_rels/drawing8.xml.rels><?xml version="1.0" encoding="UTF-8" standalone="yes"?>
<Relationships xmlns="http://schemas.openxmlformats.org/package/2006/relationships"><Relationship Id="rId3" Type="http://schemas.openxmlformats.org/officeDocument/2006/relationships/image" Target="../media/image22.png"/><Relationship Id="rId7" Type="http://schemas.openxmlformats.org/officeDocument/2006/relationships/image" Target="../media/image26.png"/><Relationship Id="rId2" Type="http://schemas.openxmlformats.org/officeDocument/2006/relationships/image" Target="../media/image21.png"/><Relationship Id="rId1" Type="http://schemas.openxmlformats.org/officeDocument/2006/relationships/image" Target="../media/image20.pn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image" Target="../media/image23.png"/></Relationships>
</file>

<file path=xl/drawings/_rels/drawing9.xml.rels><?xml version="1.0" encoding="UTF-8" standalone="yes"?>
<Relationships xmlns="http://schemas.openxmlformats.org/package/2006/relationships"><Relationship Id="rId1"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317500</xdr:colOff>
      <xdr:row>2</xdr:row>
      <xdr:rowOff>177800</xdr:rowOff>
    </xdr:from>
    <xdr:to>
      <xdr:col>7</xdr:col>
      <xdr:colOff>520700</xdr:colOff>
      <xdr:row>27</xdr:row>
      <xdr:rowOff>63500</xdr:rowOff>
    </xdr:to>
    <xdr:sp macro="" textlink="">
      <xdr:nvSpPr>
        <xdr:cNvPr id="2" name="TextBox 1">
          <a:extLst>
            <a:ext uri="{FF2B5EF4-FFF2-40B4-BE49-F238E27FC236}">
              <a16:creationId xmlns:a16="http://schemas.microsoft.com/office/drawing/2014/main" id="{78401281-176E-8541-8400-054FE7512E33}"/>
            </a:ext>
          </a:extLst>
        </xdr:cNvPr>
        <xdr:cNvSpPr txBox="1"/>
      </xdr:nvSpPr>
      <xdr:spPr>
        <a:xfrm>
          <a:off x="317500" y="850900"/>
          <a:ext cx="6184900" cy="4965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7</xdr:col>
      <xdr:colOff>609600</xdr:colOff>
      <xdr:row>12</xdr:row>
      <xdr:rowOff>14907</xdr:rowOff>
    </xdr:from>
    <xdr:to>
      <xdr:col>13</xdr:col>
      <xdr:colOff>515533</xdr:colOff>
      <xdr:row>27</xdr:row>
      <xdr:rowOff>30147</xdr:rowOff>
    </xdr:to>
    <xdr:pic>
      <xdr:nvPicPr>
        <xdr:cNvPr id="3" name="Picture 2">
          <a:extLst>
            <a:ext uri="{FF2B5EF4-FFF2-40B4-BE49-F238E27FC236}">
              <a16:creationId xmlns:a16="http://schemas.microsoft.com/office/drawing/2014/main" id="{179D5D3A-34C3-454E-977C-DCA1B323B170}"/>
            </a:ext>
          </a:extLst>
        </xdr:cNvPr>
        <xdr:cNvPicPr>
          <a:picLocks noChangeAspect="1"/>
        </xdr:cNvPicPr>
      </xdr:nvPicPr>
      <xdr:blipFill>
        <a:blip xmlns:r="http://schemas.openxmlformats.org/officeDocument/2006/relationships" r:embed="rId1"/>
        <a:stretch>
          <a:fillRect/>
        </a:stretch>
      </xdr:blipFill>
      <xdr:spPr>
        <a:xfrm>
          <a:off x="6591300" y="2720007"/>
          <a:ext cx="4858933" cy="30632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190500</xdr:colOff>
      <xdr:row>2</xdr:row>
      <xdr:rowOff>101600</xdr:rowOff>
    </xdr:from>
    <xdr:to>
      <xdr:col>8</xdr:col>
      <xdr:colOff>317500</xdr:colOff>
      <xdr:row>23</xdr:row>
      <xdr:rowOff>38100</xdr:rowOff>
    </xdr:to>
    <xdr:sp macro="" textlink="">
      <xdr:nvSpPr>
        <xdr:cNvPr id="2" name="TextBox 1">
          <a:extLst>
            <a:ext uri="{FF2B5EF4-FFF2-40B4-BE49-F238E27FC236}">
              <a16:creationId xmlns:a16="http://schemas.microsoft.com/office/drawing/2014/main" id="{29A4038A-9281-CB44-AFA9-8C8A919D2506}"/>
            </a:ext>
          </a:extLst>
        </xdr:cNvPr>
        <xdr:cNvSpPr txBox="1"/>
      </xdr:nvSpPr>
      <xdr:spPr>
        <a:xfrm>
          <a:off x="190500" y="774700"/>
          <a:ext cx="6731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9</xdr:col>
      <xdr:colOff>139391</xdr:colOff>
      <xdr:row>2</xdr:row>
      <xdr:rowOff>46463</xdr:rowOff>
    </xdr:from>
    <xdr:to>
      <xdr:col>17</xdr:col>
      <xdr:colOff>24162</xdr:colOff>
      <xdr:row>35</xdr:row>
      <xdr:rowOff>145895</xdr:rowOff>
    </xdr:to>
    <xdr:pic>
      <xdr:nvPicPr>
        <xdr:cNvPr id="3" name="Picture 2">
          <a:extLst>
            <a:ext uri="{FF2B5EF4-FFF2-40B4-BE49-F238E27FC236}">
              <a16:creationId xmlns:a16="http://schemas.microsoft.com/office/drawing/2014/main" id="{4C499F94-E441-BD41-A5F0-0FECF6663382}"/>
            </a:ext>
          </a:extLst>
        </xdr:cNvPr>
        <xdr:cNvPicPr>
          <a:picLocks noChangeAspect="1"/>
        </xdr:cNvPicPr>
      </xdr:nvPicPr>
      <xdr:blipFill>
        <a:blip xmlns:r="http://schemas.openxmlformats.org/officeDocument/2006/relationships" r:embed="rId1"/>
        <a:stretch>
          <a:fillRect/>
        </a:stretch>
      </xdr:blipFill>
      <xdr:spPr>
        <a:xfrm>
          <a:off x="7527074" y="712439"/>
          <a:ext cx="6451600" cy="6743700"/>
        </a:xfrm>
        <a:prstGeom prst="rect">
          <a:avLst/>
        </a:prstGeom>
      </xdr:spPr>
    </xdr:pic>
    <xdr:clientData/>
  </xdr:twoCellAnchor>
  <xdr:twoCellAnchor>
    <xdr:from>
      <xdr:col>1</xdr:col>
      <xdr:colOff>294268</xdr:colOff>
      <xdr:row>23</xdr:row>
      <xdr:rowOff>170367</xdr:rowOff>
    </xdr:from>
    <xdr:to>
      <xdr:col>9</xdr:col>
      <xdr:colOff>421268</xdr:colOff>
      <xdr:row>34</xdr:row>
      <xdr:rowOff>20321</xdr:rowOff>
    </xdr:to>
    <xdr:sp macro="" textlink="">
      <xdr:nvSpPr>
        <xdr:cNvPr id="4" name="TextBox 3">
          <a:extLst>
            <a:ext uri="{FF2B5EF4-FFF2-40B4-BE49-F238E27FC236}">
              <a16:creationId xmlns:a16="http://schemas.microsoft.com/office/drawing/2014/main" id="{E16F81D8-6025-8F47-AA00-DD3FBECA04CC}"/>
            </a:ext>
          </a:extLst>
        </xdr:cNvPr>
        <xdr:cNvSpPr txBox="1"/>
      </xdr:nvSpPr>
      <xdr:spPr>
        <a:xfrm>
          <a:off x="1117228" y="5108127"/>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34</xdr:row>
      <xdr:rowOff>142240</xdr:rowOff>
    </xdr:from>
    <xdr:to>
      <xdr:col>9</xdr:col>
      <xdr:colOff>411480</xdr:colOff>
      <xdr:row>42</xdr:row>
      <xdr:rowOff>121920</xdr:rowOff>
    </xdr:to>
    <xdr:sp macro="" textlink="">
      <xdr:nvSpPr>
        <xdr:cNvPr id="5" name="TextBox 4">
          <a:extLst>
            <a:ext uri="{FF2B5EF4-FFF2-40B4-BE49-F238E27FC236}">
              <a16:creationId xmlns:a16="http://schemas.microsoft.com/office/drawing/2014/main" id="{29E4CAE0-DB68-5945-8FE3-793A704DECF9}"/>
            </a:ext>
          </a:extLst>
        </xdr:cNvPr>
        <xdr:cNvSpPr txBox="1"/>
      </xdr:nvSpPr>
      <xdr:spPr>
        <a:xfrm>
          <a:off x="1107440" y="731520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43</xdr:row>
      <xdr:rowOff>81280</xdr:rowOff>
    </xdr:from>
    <xdr:to>
      <xdr:col>9</xdr:col>
      <xdr:colOff>391160</xdr:colOff>
      <xdr:row>51</xdr:row>
      <xdr:rowOff>60960</xdr:rowOff>
    </xdr:to>
    <xdr:sp macro="" textlink="">
      <xdr:nvSpPr>
        <xdr:cNvPr id="6" name="TextBox 5">
          <a:extLst>
            <a:ext uri="{FF2B5EF4-FFF2-40B4-BE49-F238E27FC236}">
              <a16:creationId xmlns:a16="http://schemas.microsoft.com/office/drawing/2014/main" id="{C92187AA-02E8-6C40-8E6C-830F9691DC21}"/>
            </a:ext>
          </a:extLst>
        </xdr:cNvPr>
        <xdr:cNvSpPr txBox="1"/>
      </xdr:nvSpPr>
      <xdr:spPr>
        <a:xfrm>
          <a:off x="1087120" y="908304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editAs="oneCell">
    <xdr:from>
      <xdr:col>1</xdr:col>
      <xdr:colOff>285750</xdr:colOff>
      <xdr:row>52</xdr:row>
      <xdr:rowOff>180975</xdr:rowOff>
    </xdr:from>
    <xdr:to>
      <xdr:col>10</xdr:col>
      <xdr:colOff>171450</xdr:colOff>
      <xdr:row>74</xdr:row>
      <xdr:rowOff>133350</xdr:rowOff>
    </xdr:to>
    <xdr:pic>
      <xdr:nvPicPr>
        <xdr:cNvPr id="7" name="Picture 6">
          <a:extLst>
            <a:ext uri="{FF2B5EF4-FFF2-40B4-BE49-F238E27FC236}">
              <a16:creationId xmlns:a16="http://schemas.microsoft.com/office/drawing/2014/main" id="{589C0EDC-15F0-4E4B-9955-A0170F8E424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23950" y="10839450"/>
          <a:ext cx="7419975" cy="435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596900</xdr:colOff>
      <xdr:row>2</xdr:row>
      <xdr:rowOff>38100</xdr:rowOff>
    </xdr:from>
    <xdr:to>
      <xdr:col>8</xdr:col>
      <xdr:colOff>703580</xdr:colOff>
      <xdr:row>12</xdr:row>
      <xdr:rowOff>91254</xdr:rowOff>
    </xdr:to>
    <xdr:sp macro="" textlink="">
      <xdr:nvSpPr>
        <xdr:cNvPr id="3" name="TextBox 2">
          <a:extLst>
            <a:ext uri="{FF2B5EF4-FFF2-40B4-BE49-F238E27FC236}">
              <a16:creationId xmlns:a16="http://schemas.microsoft.com/office/drawing/2014/main" id="{02EBDC5D-BDF9-D342-AF35-1656B84B3C5B}"/>
            </a:ext>
          </a:extLst>
        </xdr:cNvPr>
        <xdr:cNvSpPr txBox="1"/>
      </xdr:nvSpPr>
      <xdr:spPr>
        <a:xfrm>
          <a:off x="596900" y="711200"/>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13</xdr:row>
      <xdr:rowOff>25400</xdr:rowOff>
    </xdr:from>
    <xdr:to>
      <xdr:col>8</xdr:col>
      <xdr:colOff>177800</xdr:colOff>
      <xdr:row>27</xdr:row>
      <xdr:rowOff>152400</xdr:rowOff>
    </xdr:to>
    <xdr:pic>
      <xdr:nvPicPr>
        <xdr:cNvPr id="4" name="Picture 3">
          <a:extLst>
            <a:ext uri="{FF2B5EF4-FFF2-40B4-BE49-F238E27FC236}">
              <a16:creationId xmlns:a16="http://schemas.microsoft.com/office/drawing/2014/main" id="{601B32E5-364C-9543-BC37-BF31340DED45}"/>
            </a:ext>
          </a:extLst>
        </xdr:cNvPr>
        <xdr:cNvPicPr>
          <a:picLocks noChangeAspect="1"/>
        </xdr:cNvPicPr>
      </xdr:nvPicPr>
      <xdr:blipFill>
        <a:blip xmlns:r="http://schemas.openxmlformats.org/officeDocument/2006/relationships" r:embed="rId1"/>
        <a:stretch>
          <a:fillRect/>
        </a:stretch>
      </xdr:blipFill>
      <xdr:spPr>
        <a:xfrm>
          <a:off x="825500" y="2933700"/>
          <a:ext cx="5956300" cy="2971800"/>
        </a:xfrm>
        <a:prstGeom prst="rect">
          <a:avLst/>
        </a:prstGeom>
      </xdr:spPr>
    </xdr:pic>
    <xdr:clientData/>
  </xdr:twoCellAnchor>
  <xdr:twoCellAnchor>
    <xdr:from>
      <xdr:col>1</xdr:col>
      <xdr:colOff>0</xdr:colOff>
      <xdr:row>29</xdr:row>
      <xdr:rowOff>0</xdr:rowOff>
    </xdr:from>
    <xdr:to>
      <xdr:col>9</xdr:col>
      <xdr:colOff>106680</xdr:colOff>
      <xdr:row>57</xdr:row>
      <xdr:rowOff>114300</xdr:rowOff>
    </xdr:to>
    <xdr:sp macro="" textlink="">
      <xdr:nvSpPr>
        <xdr:cNvPr id="5" name="TextBox 4">
          <a:extLst>
            <a:ext uri="{FF2B5EF4-FFF2-40B4-BE49-F238E27FC236}">
              <a16:creationId xmlns:a16="http://schemas.microsoft.com/office/drawing/2014/main" id="{0D1D69AC-F02C-C244-B16B-A0F6E1064842}"/>
            </a:ext>
          </a:extLst>
        </xdr:cNvPr>
        <xdr:cNvSpPr txBox="1"/>
      </xdr:nvSpPr>
      <xdr:spPr>
        <a:xfrm>
          <a:off x="825500" y="6159500"/>
          <a:ext cx="6710680" cy="5803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2</xdr:row>
      <xdr:rowOff>0</xdr:rowOff>
    </xdr:from>
    <xdr:to>
      <xdr:col>8</xdr:col>
      <xdr:colOff>106680</xdr:colOff>
      <xdr:row>30</xdr:row>
      <xdr:rowOff>0</xdr:rowOff>
    </xdr:to>
    <xdr:sp macro="" textlink="">
      <xdr:nvSpPr>
        <xdr:cNvPr id="2" name="TextBox 1">
          <a:extLst>
            <a:ext uri="{FF2B5EF4-FFF2-40B4-BE49-F238E27FC236}">
              <a16:creationId xmlns:a16="http://schemas.microsoft.com/office/drawing/2014/main" id="{322E150C-4B57-4148-855D-5F58FF1FC6E6}"/>
            </a:ext>
          </a:extLst>
        </xdr:cNvPr>
        <xdr:cNvSpPr txBox="1"/>
      </xdr:nvSpPr>
      <xdr:spPr>
        <a:xfrm>
          <a:off x="0" y="673100"/>
          <a:ext cx="10876280" cy="568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8</xdr:col>
      <xdr:colOff>292099</xdr:colOff>
      <xdr:row>1</xdr:row>
      <xdr:rowOff>152400</xdr:rowOff>
    </xdr:from>
    <xdr:to>
      <xdr:col>18</xdr:col>
      <xdr:colOff>435270</xdr:colOff>
      <xdr:row>30</xdr:row>
      <xdr:rowOff>50800</xdr:rowOff>
    </xdr:to>
    <xdr:pic>
      <xdr:nvPicPr>
        <xdr:cNvPr id="3" name="Picture 2" descr="page26image66446272">
          <a:extLst>
            <a:ext uri="{FF2B5EF4-FFF2-40B4-BE49-F238E27FC236}">
              <a16:creationId xmlns:a16="http://schemas.microsoft.com/office/drawing/2014/main" id="{7EA033A9-61EA-0042-9690-1A89B0279FC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061699" y="622300"/>
          <a:ext cx="8398171" cy="579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43</xdr:row>
      <xdr:rowOff>0</xdr:rowOff>
    </xdr:from>
    <xdr:to>
      <xdr:col>5</xdr:col>
      <xdr:colOff>411480</xdr:colOff>
      <xdr:row>52</xdr:row>
      <xdr:rowOff>63500</xdr:rowOff>
    </xdr:to>
    <xdr:sp macro="" textlink="">
      <xdr:nvSpPr>
        <xdr:cNvPr id="4" name="TextBox 3">
          <a:extLst>
            <a:ext uri="{FF2B5EF4-FFF2-40B4-BE49-F238E27FC236}">
              <a16:creationId xmlns:a16="http://schemas.microsoft.com/office/drawing/2014/main" id="{E2325327-0876-574E-B459-8E30A158B334}"/>
            </a:ext>
          </a:extLst>
        </xdr:cNvPr>
        <xdr:cNvSpPr txBox="1"/>
      </xdr:nvSpPr>
      <xdr:spPr>
        <a:xfrm>
          <a:off x="825500" y="9017000"/>
          <a:ext cx="6710680" cy="189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53</xdr:row>
      <xdr:rowOff>139700</xdr:rowOff>
    </xdr:from>
    <xdr:to>
      <xdr:col>5</xdr:col>
      <xdr:colOff>462280</xdr:colOff>
      <xdr:row>65</xdr:row>
      <xdr:rowOff>25400</xdr:rowOff>
    </xdr:to>
    <xdr:sp macro="" textlink="">
      <xdr:nvSpPr>
        <xdr:cNvPr id="6" name="TextBox 5">
          <a:extLst>
            <a:ext uri="{FF2B5EF4-FFF2-40B4-BE49-F238E27FC236}">
              <a16:creationId xmlns:a16="http://schemas.microsoft.com/office/drawing/2014/main" id="{F056F2A4-47AC-0C4D-B3A3-6FB35DE76C47}"/>
            </a:ext>
          </a:extLst>
        </xdr:cNvPr>
        <xdr:cNvSpPr txBox="1"/>
      </xdr:nvSpPr>
      <xdr:spPr>
        <a:xfrm>
          <a:off x="876300" y="11188700"/>
          <a:ext cx="6710680" cy="2324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0</xdr:col>
      <xdr:colOff>1600200</xdr:colOff>
      <xdr:row>4</xdr:row>
      <xdr:rowOff>0</xdr:rowOff>
    </xdr:to>
    <xdr:pic>
      <xdr:nvPicPr>
        <xdr:cNvPr id="2" name="Picture 1" descr="page29image51428352">
          <a:extLst>
            <a:ext uri="{FF2B5EF4-FFF2-40B4-BE49-F238E27FC236}">
              <a16:creationId xmlns:a16="http://schemas.microsoft.com/office/drawing/2014/main" id="{A32DFDF3-2899-9847-BC6C-F44E5DD8E12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192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xdr:row>
      <xdr:rowOff>0</xdr:rowOff>
    </xdr:from>
    <xdr:to>
      <xdr:col>1</xdr:col>
      <xdr:colOff>0</xdr:colOff>
      <xdr:row>4</xdr:row>
      <xdr:rowOff>0</xdr:rowOff>
    </xdr:to>
    <xdr:pic>
      <xdr:nvPicPr>
        <xdr:cNvPr id="3" name="Picture 2" descr="page29image51427392">
          <a:extLst>
            <a:ext uri="{FF2B5EF4-FFF2-40B4-BE49-F238E27FC236}">
              <a16:creationId xmlns:a16="http://schemas.microsoft.com/office/drawing/2014/main" id="{B781A951-6F5D-FA43-AB1A-7417815A9AA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368300</xdr:colOff>
      <xdr:row>4</xdr:row>
      <xdr:rowOff>0</xdr:rowOff>
    </xdr:from>
    <xdr:to>
      <xdr:col>4</xdr:col>
      <xdr:colOff>749300</xdr:colOff>
      <xdr:row>4</xdr:row>
      <xdr:rowOff>0</xdr:rowOff>
    </xdr:to>
    <xdr:pic>
      <xdr:nvPicPr>
        <xdr:cNvPr id="4" name="Picture 3" descr="page29image51427584">
          <a:extLst>
            <a:ext uri="{FF2B5EF4-FFF2-40B4-BE49-F238E27FC236}">
              <a16:creationId xmlns:a16="http://schemas.microsoft.com/office/drawing/2014/main" id="{FEBA0519-A7CF-5848-8D3E-B172A8F489E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448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762000</xdr:colOff>
      <xdr:row>4</xdr:row>
      <xdr:rowOff>0</xdr:rowOff>
    </xdr:from>
    <xdr:to>
      <xdr:col>6</xdr:col>
      <xdr:colOff>711200</xdr:colOff>
      <xdr:row>4</xdr:row>
      <xdr:rowOff>0</xdr:rowOff>
    </xdr:to>
    <xdr:pic>
      <xdr:nvPicPr>
        <xdr:cNvPr id="5" name="Picture 4" descr="page29image51427776">
          <a:extLst>
            <a:ext uri="{FF2B5EF4-FFF2-40B4-BE49-F238E27FC236}">
              <a16:creationId xmlns:a16="http://schemas.microsoft.com/office/drawing/2014/main" id="{6E5244C1-9CD5-E54B-8A00-898AAB8CD1A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64000" y="14224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723900</xdr:colOff>
      <xdr:row>4</xdr:row>
      <xdr:rowOff>0</xdr:rowOff>
    </xdr:from>
    <xdr:to>
      <xdr:col>10</xdr:col>
      <xdr:colOff>254000</xdr:colOff>
      <xdr:row>4</xdr:row>
      <xdr:rowOff>0</xdr:rowOff>
    </xdr:to>
    <xdr:pic>
      <xdr:nvPicPr>
        <xdr:cNvPr id="6" name="Picture 5" descr="page29image51414336">
          <a:extLst>
            <a:ext uri="{FF2B5EF4-FFF2-40B4-BE49-F238E27FC236}">
              <a16:creationId xmlns:a16="http://schemas.microsoft.com/office/drawing/2014/main" id="{B58ABEF9-18BA-1647-A3B3-FC80C40863E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7690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4</xdr:row>
      <xdr:rowOff>0</xdr:rowOff>
    </xdr:from>
    <xdr:to>
      <xdr:col>11</xdr:col>
      <xdr:colOff>647700</xdr:colOff>
      <xdr:row>4</xdr:row>
      <xdr:rowOff>0</xdr:rowOff>
    </xdr:to>
    <xdr:pic>
      <xdr:nvPicPr>
        <xdr:cNvPr id="7" name="Picture 6" descr="page29image51428928">
          <a:extLst>
            <a:ext uri="{FF2B5EF4-FFF2-40B4-BE49-F238E27FC236}">
              <a16:creationId xmlns:a16="http://schemas.microsoft.com/office/drawing/2014/main" id="{0C461BE7-0159-494A-B68D-F1D8F6C3282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5217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762000</xdr:colOff>
      <xdr:row>17</xdr:row>
      <xdr:rowOff>0</xdr:rowOff>
    </xdr:from>
    <xdr:to>
      <xdr:col>2</xdr:col>
      <xdr:colOff>335280</xdr:colOff>
      <xdr:row>26</xdr:row>
      <xdr:rowOff>101600</xdr:rowOff>
    </xdr:to>
    <xdr:sp macro="" textlink="">
      <xdr:nvSpPr>
        <xdr:cNvPr id="8" name="TextBox 7">
          <a:extLst>
            <a:ext uri="{FF2B5EF4-FFF2-40B4-BE49-F238E27FC236}">
              <a16:creationId xmlns:a16="http://schemas.microsoft.com/office/drawing/2014/main" id="{33D70A77-3809-6B4F-8122-D9BC6B5792C8}"/>
            </a:ext>
          </a:extLst>
        </xdr:cNvPr>
        <xdr:cNvSpPr txBox="1"/>
      </xdr:nvSpPr>
      <xdr:spPr>
        <a:xfrm>
          <a:off x="762000" y="3454400"/>
          <a:ext cx="6710680" cy="1930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0</xdr:col>
      <xdr:colOff>0</xdr:colOff>
      <xdr:row>31</xdr:row>
      <xdr:rowOff>0</xdr:rowOff>
    </xdr:from>
    <xdr:to>
      <xdr:col>0</xdr:col>
      <xdr:colOff>1714500</xdr:colOff>
      <xdr:row>31</xdr:row>
      <xdr:rowOff>0</xdr:rowOff>
    </xdr:to>
    <xdr:pic>
      <xdr:nvPicPr>
        <xdr:cNvPr id="9" name="Picture 8" descr="page30image51604352">
          <a:extLst>
            <a:ext uri="{FF2B5EF4-FFF2-40B4-BE49-F238E27FC236}">
              <a16:creationId xmlns:a16="http://schemas.microsoft.com/office/drawing/2014/main" id="{D3C23AAB-B743-B34C-A924-70612F06E9B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67056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xdr:row>
      <xdr:rowOff>0</xdr:rowOff>
    </xdr:from>
    <xdr:to>
      <xdr:col>0</xdr:col>
      <xdr:colOff>2717800</xdr:colOff>
      <xdr:row>31</xdr:row>
      <xdr:rowOff>0</xdr:rowOff>
    </xdr:to>
    <xdr:pic>
      <xdr:nvPicPr>
        <xdr:cNvPr id="10" name="Picture 9" descr="page30image51598976">
          <a:extLst>
            <a:ext uri="{FF2B5EF4-FFF2-40B4-BE49-F238E27FC236}">
              <a16:creationId xmlns:a16="http://schemas.microsoft.com/office/drawing/2014/main" id="{BC44E427-C0EC-A248-852E-2AB542E5FFE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177800</xdr:colOff>
      <xdr:row>31</xdr:row>
      <xdr:rowOff>0</xdr:rowOff>
    </xdr:from>
    <xdr:to>
      <xdr:col>1</xdr:col>
      <xdr:colOff>1384300</xdr:colOff>
      <xdr:row>31</xdr:row>
      <xdr:rowOff>0</xdr:rowOff>
    </xdr:to>
    <xdr:pic>
      <xdr:nvPicPr>
        <xdr:cNvPr id="11" name="Picture 10" descr="page30image51608192">
          <a:extLst>
            <a:ext uri="{FF2B5EF4-FFF2-40B4-BE49-F238E27FC236}">
              <a16:creationId xmlns:a16="http://schemas.microsoft.com/office/drawing/2014/main" id="{27F623C4-2214-E64B-863A-C9D879BC4FA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7305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1397000</xdr:colOff>
      <xdr:row>31</xdr:row>
      <xdr:rowOff>0</xdr:rowOff>
    </xdr:from>
    <xdr:to>
      <xdr:col>1</xdr:col>
      <xdr:colOff>3111500</xdr:colOff>
      <xdr:row>31</xdr:row>
      <xdr:rowOff>0</xdr:rowOff>
    </xdr:to>
    <xdr:pic>
      <xdr:nvPicPr>
        <xdr:cNvPr id="12" name="Picture 11" descr="page30image51604544">
          <a:extLst>
            <a:ext uri="{FF2B5EF4-FFF2-40B4-BE49-F238E27FC236}">
              <a16:creationId xmlns:a16="http://schemas.microsoft.com/office/drawing/2014/main" id="{0EFD95E9-84C3-9D48-9ECF-ED60E9A3CA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49700" y="69088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3124200</xdr:colOff>
      <xdr:row>31</xdr:row>
      <xdr:rowOff>0</xdr:rowOff>
    </xdr:from>
    <xdr:to>
      <xdr:col>2</xdr:col>
      <xdr:colOff>1257300</xdr:colOff>
      <xdr:row>31</xdr:row>
      <xdr:rowOff>0</xdr:rowOff>
    </xdr:to>
    <xdr:pic>
      <xdr:nvPicPr>
        <xdr:cNvPr id="13" name="Picture 12" descr="page30image51595136">
          <a:extLst>
            <a:ext uri="{FF2B5EF4-FFF2-40B4-BE49-F238E27FC236}">
              <a16:creationId xmlns:a16="http://schemas.microsoft.com/office/drawing/2014/main" id="{817C5E69-924C-5F41-85F7-5899265D0EC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67690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1270000</xdr:colOff>
      <xdr:row>31</xdr:row>
      <xdr:rowOff>0</xdr:rowOff>
    </xdr:from>
    <xdr:to>
      <xdr:col>3</xdr:col>
      <xdr:colOff>774700</xdr:colOff>
      <xdr:row>31</xdr:row>
      <xdr:rowOff>0</xdr:rowOff>
    </xdr:to>
    <xdr:pic>
      <xdr:nvPicPr>
        <xdr:cNvPr id="14" name="Picture 13" descr="page30image51596288">
          <a:extLst>
            <a:ext uri="{FF2B5EF4-FFF2-40B4-BE49-F238E27FC236}">
              <a16:creationId xmlns:a16="http://schemas.microsoft.com/office/drawing/2014/main" id="{003FCC69-E332-3C4D-9BEA-B58C44C1BE5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4074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381000</xdr:colOff>
      <xdr:row>2</xdr:row>
      <xdr:rowOff>12700</xdr:rowOff>
    </xdr:from>
    <xdr:to>
      <xdr:col>11</xdr:col>
      <xdr:colOff>317500</xdr:colOff>
      <xdr:row>20</xdr:row>
      <xdr:rowOff>139700</xdr:rowOff>
    </xdr:to>
    <xdr:pic>
      <xdr:nvPicPr>
        <xdr:cNvPr id="15" name="Picture 14">
          <a:extLst>
            <a:ext uri="{FF2B5EF4-FFF2-40B4-BE49-F238E27FC236}">
              <a16:creationId xmlns:a16="http://schemas.microsoft.com/office/drawing/2014/main" id="{D8A62AFA-BE0B-E143-AC59-F103BD8FA8C3}"/>
            </a:ext>
          </a:extLst>
        </xdr:cNvPr>
        <xdr:cNvPicPr>
          <a:picLocks noChangeAspect="1"/>
        </xdr:cNvPicPr>
      </xdr:nvPicPr>
      <xdr:blipFill>
        <a:blip xmlns:r="http://schemas.openxmlformats.org/officeDocument/2006/relationships" r:embed="rId9"/>
        <a:stretch>
          <a:fillRect/>
        </a:stretch>
      </xdr:blipFill>
      <xdr:spPr>
        <a:xfrm>
          <a:off x="10325100" y="419100"/>
          <a:ext cx="5715000" cy="37846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twoCellAnchor editAs="oneCell">
    <xdr:from>
      <xdr:col>1</xdr:col>
      <xdr:colOff>128067</xdr:colOff>
      <xdr:row>81</xdr:row>
      <xdr:rowOff>192100</xdr:rowOff>
    </xdr:from>
    <xdr:to>
      <xdr:col>2</xdr:col>
      <xdr:colOff>4392066</xdr:colOff>
      <xdr:row>87</xdr:row>
      <xdr:rowOff>181961</xdr:rowOff>
    </xdr:to>
    <xdr:pic>
      <xdr:nvPicPr>
        <xdr:cNvPr id="24" name="Picture 23">
          <a:extLst>
            <a:ext uri="{FF2B5EF4-FFF2-40B4-BE49-F238E27FC236}">
              <a16:creationId xmlns:a16="http://schemas.microsoft.com/office/drawing/2014/main" id="{CA42511A-C824-B74D-BC4C-16BA53DFC2F9}"/>
            </a:ext>
          </a:extLst>
        </xdr:cNvPr>
        <xdr:cNvPicPr>
          <a:picLocks noChangeAspect="1"/>
        </xdr:cNvPicPr>
      </xdr:nvPicPr>
      <xdr:blipFill>
        <a:blip xmlns:r="http://schemas.openxmlformats.org/officeDocument/2006/relationships" r:embed="rId7"/>
        <a:stretch>
          <a:fillRect/>
        </a:stretch>
      </xdr:blipFill>
      <xdr:spPr>
        <a:xfrm>
          <a:off x="949832" y="20277310"/>
          <a:ext cx="5918200" cy="1206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221424</xdr:colOff>
      <xdr:row>22</xdr:row>
      <xdr:rowOff>1699655</xdr:rowOff>
    </xdr:from>
    <xdr:to>
      <xdr:col>24</xdr:col>
      <xdr:colOff>692727</xdr:colOff>
      <xdr:row>36</xdr:row>
      <xdr:rowOff>10490</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6760288" y="23485928"/>
          <a:ext cx="11693484" cy="1291006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engineeringnews.co.za/article/richards-bay-plant-to-to-make-pearly-whites-from-industrial-slag-2017-04-11/rep_id:4136" TargetMode="External"/><Relationship Id="rId2" Type="http://schemas.openxmlformats.org/officeDocument/2006/relationships/hyperlink" Target="https://reader.elsevier.com/reader/sd/pii/S2214509518303413?token=9C02E67757E020A8897F7E3228B47BB41E9C767B00A9500D832B7DF25300C0630602C66E088048FAA306583B9B81D5A9" TargetMode="External"/><Relationship Id="rId1" Type="http://schemas.openxmlformats.org/officeDocument/2006/relationships/hyperlink" Target="https://www.afrisam.co.za/uploads/documents/Cementitious_materials_for_concrete.pdf" TargetMode="External"/><Relationship Id="rId5" Type="http://schemas.openxmlformats.org/officeDocument/2006/relationships/drawing" Target="../drawings/drawing9.xm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7" tint="0.39997558519241921"/>
  </sheetPr>
  <dimension ref="A1:D28"/>
  <sheetViews>
    <sheetView workbookViewId="0">
      <selection activeCell="O41" sqref="O41"/>
    </sheetView>
  </sheetViews>
  <sheetFormatPr defaultColWidth="11" defaultRowHeight="15.75"/>
  <cols>
    <col min="1" max="1" width="15.875" customWidth="1"/>
    <col min="2" max="3" width="20" bestFit="1" customWidth="1"/>
    <col min="4" max="4" width="10.875" bestFit="1" customWidth="1"/>
  </cols>
  <sheetData>
    <row r="1" spans="1:4">
      <c r="B1" s="84" t="s">
        <v>11</v>
      </c>
      <c r="C1" s="85"/>
      <c r="D1" s="86"/>
    </row>
    <row r="2" spans="1:4">
      <c r="B2" s="4" t="s">
        <v>8</v>
      </c>
      <c r="C2" s="4" t="s">
        <v>10</v>
      </c>
      <c r="D2" s="4" t="s">
        <v>9</v>
      </c>
    </row>
    <row r="3" spans="1:4" ht="31.5">
      <c r="A3" s="1" t="s">
        <v>0</v>
      </c>
      <c r="B3" s="3"/>
      <c r="C3" s="3"/>
      <c r="D3" s="3"/>
    </row>
    <row r="4" spans="1:4" ht="31.5">
      <c r="A4" s="5" t="s">
        <v>1</v>
      </c>
      <c r="B4" s="3"/>
      <c r="C4" s="3"/>
      <c r="D4" s="3"/>
    </row>
    <row r="5" spans="1:4" ht="31.5">
      <c r="A5" s="5" t="s">
        <v>2</v>
      </c>
      <c r="B5" s="3"/>
      <c r="C5" s="3"/>
      <c r="D5" s="3"/>
    </row>
    <row r="6" spans="1:4">
      <c r="A6" s="5" t="s">
        <v>3</v>
      </c>
      <c r="B6" s="3"/>
      <c r="C6" s="3"/>
      <c r="D6" s="3"/>
    </row>
    <row r="7" spans="1:4" ht="47.25">
      <c r="A7" s="2" t="s">
        <v>4</v>
      </c>
      <c r="B7" s="3"/>
      <c r="C7" s="3"/>
      <c r="D7" s="3"/>
    </row>
    <row r="8" spans="1:4" ht="47.25">
      <c r="A8" s="5" t="s">
        <v>6</v>
      </c>
      <c r="B8" s="3"/>
      <c r="C8" s="3"/>
      <c r="D8" s="3"/>
    </row>
    <row r="9" spans="1:4" ht="31.5">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sheetData>
  <mergeCells count="1">
    <mergeCell ref="B1:D1"/>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442D1-977C-4E24-83BA-D9D725A207CB}">
  <dimension ref="B2:R21"/>
  <sheetViews>
    <sheetView tabSelected="1" workbookViewId="0">
      <selection activeCell="L30" sqref="L30"/>
    </sheetView>
  </sheetViews>
  <sheetFormatPr defaultRowHeight="15.75"/>
  <cols>
    <col min="2" max="2" width="23.25" customWidth="1"/>
    <col min="3" max="5" width="17.625" customWidth="1"/>
    <col min="6" max="6" width="18.625" customWidth="1"/>
  </cols>
  <sheetData>
    <row r="2" spans="2:17">
      <c r="G2" s="67"/>
      <c r="H2" s="122" t="s">
        <v>148</v>
      </c>
      <c r="I2" s="123"/>
      <c r="J2" s="124"/>
      <c r="K2" s="122" t="s">
        <v>211</v>
      </c>
      <c r="L2" s="123"/>
      <c r="M2" s="124"/>
      <c r="N2" s="122" t="s">
        <v>212</v>
      </c>
      <c r="O2" s="123"/>
      <c r="P2" s="123"/>
    </row>
    <row r="3" spans="2:17">
      <c r="G3" s="66">
        <v>2017</v>
      </c>
      <c r="H3" s="65">
        <v>2020</v>
      </c>
      <c r="I3" s="65">
        <v>2030</v>
      </c>
      <c r="J3" s="66">
        <v>2050</v>
      </c>
      <c r="K3" s="65">
        <v>2020</v>
      </c>
      <c r="L3" s="65">
        <v>2030</v>
      </c>
      <c r="M3" s="66">
        <v>2050</v>
      </c>
      <c r="N3" s="65">
        <v>2020</v>
      </c>
      <c r="O3" s="65">
        <v>2030</v>
      </c>
      <c r="P3" s="66">
        <v>2050</v>
      </c>
    </row>
    <row r="4" spans="2:17">
      <c r="F4" s="74" t="s">
        <v>218</v>
      </c>
      <c r="G4" s="75">
        <v>0.28999999999999998</v>
      </c>
      <c r="H4" s="75">
        <v>0.3</v>
      </c>
      <c r="I4" s="75">
        <v>0.3</v>
      </c>
      <c r="J4" s="75">
        <v>0.3</v>
      </c>
      <c r="K4" s="75">
        <f>H4</f>
        <v>0.3</v>
      </c>
      <c r="L4" s="75">
        <v>0.4</v>
      </c>
      <c r="M4" s="75">
        <v>0.5</v>
      </c>
      <c r="N4" s="75">
        <f>K4</f>
        <v>0.3</v>
      </c>
      <c r="O4" s="75">
        <v>0.5</v>
      </c>
      <c r="P4" s="75">
        <v>0.6</v>
      </c>
    </row>
    <row r="5" spans="2:17">
      <c r="H5" t="s">
        <v>215</v>
      </c>
      <c r="L5" t="s">
        <v>216</v>
      </c>
      <c r="O5" t="s">
        <v>217</v>
      </c>
    </row>
    <row r="6" spans="2:17">
      <c r="B6" t="s">
        <v>226</v>
      </c>
    </row>
    <row r="7" spans="2:17">
      <c r="B7" s="78"/>
      <c r="C7" s="79"/>
      <c r="D7" s="79"/>
      <c r="E7" s="71"/>
      <c r="G7" s="121" t="s">
        <v>225</v>
      </c>
      <c r="H7" s="121"/>
      <c r="I7" s="121"/>
      <c r="J7" s="121"/>
      <c r="K7" s="121"/>
      <c r="L7" s="121"/>
      <c r="M7" s="121"/>
      <c r="N7" s="121"/>
      <c r="O7" s="121"/>
      <c r="P7" s="121"/>
    </row>
    <row r="8" spans="2:17">
      <c r="B8" s="80"/>
      <c r="C8" s="69"/>
      <c r="D8" s="69" t="s">
        <v>213</v>
      </c>
      <c r="E8" s="62" t="s">
        <v>214</v>
      </c>
      <c r="F8" t="s">
        <v>230</v>
      </c>
      <c r="G8" s="66">
        <v>2017</v>
      </c>
      <c r="H8" s="65">
        <v>2020</v>
      </c>
      <c r="I8" s="65">
        <v>2030</v>
      </c>
      <c r="J8" s="66">
        <v>2050</v>
      </c>
      <c r="K8" s="65">
        <v>2020</v>
      </c>
      <c r="L8" s="65">
        <v>2030</v>
      </c>
      <c r="M8" s="66">
        <v>2050</v>
      </c>
      <c r="N8" s="65">
        <v>2020</v>
      </c>
      <c r="O8" s="65">
        <v>2030</v>
      </c>
      <c r="P8" s="66">
        <v>2050</v>
      </c>
    </row>
    <row r="9" spans="2:17" ht="21">
      <c r="B9" s="49" t="s">
        <v>184</v>
      </c>
      <c r="C9" s="49" t="s">
        <v>189</v>
      </c>
      <c r="D9" s="69"/>
      <c r="E9" s="62"/>
      <c r="G9" s="62"/>
      <c r="J9" s="71"/>
      <c r="M9" s="71"/>
      <c r="P9" s="71"/>
    </row>
    <row r="10" spans="2:17" ht="18.75">
      <c r="B10" s="50" t="s">
        <v>185</v>
      </c>
      <c r="C10" s="50">
        <v>1008</v>
      </c>
      <c r="D10" s="70">
        <v>0.95</v>
      </c>
      <c r="E10" s="68">
        <f>D10</f>
        <v>0.95</v>
      </c>
      <c r="F10">
        <f>'Data for SATIM'!J34</f>
        <v>95</v>
      </c>
      <c r="G10" s="127">
        <f>'Clinker to Cement Ratio'!N57</f>
        <v>0.35000000000000003</v>
      </c>
      <c r="H10" s="76">
        <f>G10</f>
        <v>0.35000000000000003</v>
      </c>
      <c r="I10" s="76">
        <f t="shared" ref="H10:J13" si="0">MIN($E10/I$4,1)</f>
        <v>1</v>
      </c>
      <c r="J10" s="73">
        <f t="shared" si="0"/>
        <v>1</v>
      </c>
      <c r="K10" s="72">
        <f>H10</f>
        <v>0.35000000000000003</v>
      </c>
      <c r="L10" s="72">
        <f>MIN($E10/L$4,1)</f>
        <v>1</v>
      </c>
      <c r="M10" s="73">
        <f>MIN($E10/M$4,1)</f>
        <v>1</v>
      </c>
      <c r="N10" s="72">
        <f>K10</f>
        <v>0.35000000000000003</v>
      </c>
      <c r="O10" s="72">
        <f t="shared" ref="N10:P13" si="1">MIN($E10/O$4,1)</f>
        <v>1</v>
      </c>
      <c r="P10" s="73">
        <f t="shared" si="1"/>
        <v>1</v>
      </c>
    </row>
    <row r="11" spans="2:17" ht="18.75">
      <c r="B11" s="50" t="s">
        <v>186</v>
      </c>
      <c r="C11" s="50">
        <v>692</v>
      </c>
      <c r="D11" s="70">
        <v>0.35</v>
      </c>
      <c r="E11" s="68">
        <v>0.68</v>
      </c>
      <c r="F11">
        <f>'Data for SATIM'!I30</f>
        <v>1000</v>
      </c>
      <c r="G11" s="127">
        <f>'Clinker to Cement Ratio'!N58</f>
        <v>0.6</v>
      </c>
      <c r="H11" s="76">
        <f t="shared" ref="H11:H12" si="2">G11</f>
        <v>0.6</v>
      </c>
      <c r="I11" s="76">
        <f t="shared" si="0"/>
        <v>1</v>
      </c>
      <c r="J11" s="73">
        <f t="shared" si="0"/>
        <v>1</v>
      </c>
      <c r="K11" s="72">
        <f t="shared" ref="K11:K12" si="3">H11</f>
        <v>0.6</v>
      </c>
      <c r="L11" s="72">
        <f t="shared" ref="K11:L13" si="4">MIN($E11/L$4,1)</f>
        <v>1</v>
      </c>
      <c r="M11" s="73">
        <f>MIN(E11/M$4,1)</f>
        <v>1</v>
      </c>
      <c r="N11" s="72">
        <f t="shared" ref="N11:N12" si="5">K11</f>
        <v>0.6</v>
      </c>
      <c r="O11" s="72">
        <f t="shared" si="1"/>
        <v>1</v>
      </c>
      <c r="P11" s="73">
        <f t="shared" si="1"/>
        <v>1</v>
      </c>
    </row>
    <row r="12" spans="2:17" ht="18.75">
      <c r="B12" s="50" t="s">
        <v>187</v>
      </c>
      <c r="C12" s="50">
        <v>1065</v>
      </c>
      <c r="D12" s="69"/>
      <c r="E12" s="68">
        <v>0.4</v>
      </c>
      <c r="F12">
        <f>'Data for SATIM'!I29</f>
        <v>600</v>
      </c>
      <c r="G12" s="127">
        <f>'Clinker to Cement Ratio'!N59</f>
        <v>4.9999999999999996E-2</v>
      </c>
      <c r="H12" s="76">
        <f t="shared" si="2"/>
        <v>4.9999999999999996E-2</v>
      </c>
      <c r="I12" s="76">
        <f t="shared" si="0"/>
        <v>1</v>
      </c>
      <c r="J12" s="73">
        <f t="shared" si="0"/>
        <v>1</v>
      </c>
      <c r="K12" s="72">
        <f t="shared" si="3"/>
        <v>4.9999999999999996E-2</v>
      </c>
      <c r="L12" s="72">
        <f t="shared" si="4"/>
        <v>1</v>
      </c>
      <c r="M12" s="73">
        <f>MIN(E12/M$4,1)</f>
        <v>0.8</v>
      </c>
      <c r="N12" s="72">
        <f t="shared" si="5"/>
        <v>4.9999999999999996E-2</v>
      </c>
      <c r="O12" s="72">
        <f t="shared" si="1"/>
        <v>0.8</v>
      </c>
      <c r="P12" s="73">
        <f t="shared" si="1"/>
        <v>0.66666666666666674</v>
      </c>
    </row>
    <row r="13" spans="2:17" ht="18.75">
      <c r="B13" s="50" t="s">
        <v>188</v>
      </c>
      <c r="C13" s="50">
        <v>1300</v>
      </c>
      <c r="D13" s="69"/>
      <c r="E13" s="68">
        <v>1</v>
      </c>
      <c r="F13" t="s">
        <v>231</v>
      </c>
      <c r="G13" s="62"/>
      <c r="H13" s="76">
        <f t="shared" si="0"/>
        <v>1</v>
      </c>
      <c r="I13" s="76">
        <f t="shared" si="0"/>
        <v>1</v>
      </c>
      <c r="J13" s="73">
        <f t="shared" si="0"/>
        <v>1</v>
      </c>
      <c r="K13" s="72">
        <f t="shared" si="4"/>
        <v>1</v>
      </c>
      <c r="L13" s="72">
        <f t="shared" si="4"/>
        <v>1</v>
      </c>
      <c r="M13" s="73">
        <f>MIN($E13/M$4,1)</f>
        <v>1</v>
      </c>
      <c r="N13" s="72">
        <f t="shared" si="1"/>
        <v>1</v>
      </c>
      <c r="O13" s="72">
        <f t="shared" si="1"/>
        <v>1</v>
      </c>
      <c r="P13" s="73">
        <f t="shared" si="1"/>
        <v>1</v>
      </c>
    </row>
    <row r="14" spans="2:17">
      <c r="B14" s="80"/>
      <c r="C14" s="69"/>
      <c r="D14" s="69"/>
      <c r="E14" s="62"/>
    </row>
    <row r="15" spans="2:17">
      <c r="B15" s="81"/>
      <c r="C15" s="64"/>
      <c r="D15" s="64"/>
      <c r="E15" s="63"/>
      <c r="P15" t="s">
        <v>224</v>
      </c>
    </row>
    <row r="16" spans="2:17">
      <c r="P16">
        <v>5</v>
      </c>
      <c r="Q16" t="s">
        <v>219</v>
      </c>
    </row>
    <row r="17" spans="16:18">
      <c r="P17">
        <f>P16*(1-P4)</f>
        <v>2</v>
      </c>
      <c r="Q17" t="s">
        <v>220</v>
      </c>
    </row>
    <row r="18" spans="16:18">
      <c r="P18">
        <f>P16-P17</f>
        <v>3</v>
      </c>
      <c r="Q18" t="s">
        <v>221</v>
      </c>
    </row>
    <row r="20" spans="16:18">
      <c r="P20">
        <f>P18*P12</f>
        <v>2</v>
      </c>
      <c r="Q20" s="77" t="s">
        <v>223</v>
      </c>
    </row>
    <row r="21" spans="16:18">
      <c r="Q21" s="76">
        <f>P20/P16</f>
        <v>0.4</v>
      </c>
      <c r="R21" t="s">
        <v>222</v>
      </c>
    </row>
  </sheetData>
  <mergeCells count="4">
    <mergeCell ref="G7:P7"/>
    <mergeCell ref="N2:P2"/>
    <mergeCell ref="K2:M2"/>
    <mergeCell ref="H2:J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4"/>
  </sheetPr>
  <dimension ref="A1:F1"/>
  <sheetViews>
    <sheetView workbookViewId="0">
      <selection activeCell="J10" sqref="J10"/>
    </sheetView>
  </sheetViews>
  <sheetFormatPr defaultColWidth="11" defaultRowHeight="15.75"/>
  <cols>
    <col min="1" max="1" width="13.5" customWidth="1"/>
  </cols>
  <sheetData>
    <row r="1" spans="1:6" ht="36">
      <c r="A1" s="87" t="s">
        <v>12</v>
      </c>
      <c r="B1" s="87"/>
      <c r="C1" s="87"/>
      <c r="D1" s="87"/>
      <c r="E1" s="87"/>
      <c r="F1" s="87"/>
    </row>
  </sheetData>
  <mergeCells count="1">
    <mergeCell ref="A1:F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5"/>
  </sheetPr>
  <dimension ref="A1:N59"/>
  <sheetViews>
    <sheetView topLeftCell="A40" zoomScaleNormal="100" workbookViewId="0">
      <selection activeCell="L68" sqref="L68"/>
    </sheetView>
  </sheetViews>
  <sheetFormatPr defaultColWidth="11" defaultRowHeight="15.75"/>
  <cols>
    <col min="6" max="6" width="10.875" customWidth="1"/>
  </cols>
  <sheetData>
    <row r="1" spans="1:11" ht="36">
      <c r="A1" s="87" t="s">
        <v>13</v>
      </c>
      <c r="B1" s="87"/>
      <c r="C1" s="87"/>
      <c r="D1" s="87"/>
      <c r="E1" s="87"/>
      <c r="F1" s="87"/>
      <c r="G1" s="87"/>
      <c r="H1" s="87"/>
      <c r="I1" s="87"/>
      <c r="J1" s="87"/>
      <c r="K1" s="87"/>
    </row>
    <row r="18" spans="9:9">
      <c r="I18" t="s">
        <v>14</v>
      </c>
    </row>
    <row r="56" spans="12:14">
      <c r="L56" t="s">
        <v>238</v>
      </c>
    </row>
    <row r="57" spans="12:14">
      <c r="L57" t="s">
        <v>182</v>
      </c>
      <c r="M57" s="126">
        <v>7.0000000000000007E-2</v>
      </c>
      <c r="N57" s="125">
        <f>M57/SUM($M$57:$M$59)</f>
        <v>0.35000000000000003</v>
      </c>
    </row>
    <row r="58" spans="12:14">
      <c r="L58" t="s">
        <v>237</v>
      </c>
      <c r="M58" s="126">
        <v>0.12</v>
      </c>
      <c r="N58" s="125">
        <f>M58/SUM($M$57:$M$59)</f>
        <v>0.6</v>
      </c>
    </row>
    <row r="59" spans="12:14">
      <c r="L59" t="s">
        <v>236</v>
      </c>
      <c r="M59" s="126">
        <v>0.01</v>
      </c>
      <c r="N59" s="125">
        <f>M59/SUM($M$57:$M$59)</f>
        <v>4.9999999999999996E-2</v>
      </c>
    </row>
  </sheetData>
  <mergeCells count="1">
    <mergeCell ref="A1:K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7" tint="0.79998168889431442"/>
  </sheetPr>
  <dimension ref="A1:F1"/>
  <sheetViews>
    <sheetView zoomScale="99" workbookViewId="0">
      <selection activeCell="J42" sqref="J42"/>
    </sheetView>
  </sheetViews>
  <sheetFormatPr defaultColWidth="11" defaultRowHeight="15.75"/>
  <sheetData>
    <row r="1" spans="1:6" ht="36">
      <c r="A1" s="87" t="s">
        <v>15</v>
      </c>
      <c r="B1" s="87"/>
      <c r="C1" s="87"/>
      <c r="D1" s="87"/>
      <c r="E1" s="87"/>
      <c r="F1" s="87"/>
    </row>
  </sheetData>
  <mergeCells count="1">
    <mergeCell ref="A1:F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2060"/>
  </sheetPr>
  <dimension ref="A1"/>
  <sheetViews>
    <sheetView topLeftCell="A28" zoomScale="85" zoomScaleNormal="85" workbookViewId="0">
      <selection activeCell="K43" sqref="K43"/>
    </sheetView>
  </sheetViews>
  <sheetFormatPr defaultColWidth="11" defaultRowHeight="15.7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3"/>
  </sheetPr>
  <dimension ref="A1:J42"/>
  <sheetViews>
    <sheetView zoomScale="87" zoomScaleNormal="100" workbookViewId="0">
      <selection activeCell="B42" sqref="B32:F42"/>
    </sheetView>
  </sheetViews>
  <sheetFormatPr defaultColWidth="11" defaultRowHeight="15.75"/>
  <cols>
    <col min="2" max="2" width="27.5" customWidth="1"/>
    <col min="3" max="3" width="17.5" customWidth="1"/>
    <col min="4" max="4" width="26.875" customWidth="1"/>
    <col min="6" max="6" width="26.125" customWidth="1"/>
  </cols>
  <sheetData>
    <row r="1" spans="1:10" ht="36">
      <c r="A1" s="87" t="s">
        <v>16</v>
      </c>
      <c r="B1" s="87"/>
      <c r="C1" s="87"/>
      <c r="D1" s="87"/>
      <c r="E1" s="87"/>
      <c r="F1" s="87"/>
      <c r="G1" s="87"/>
      <c r="H1" s="87"/>
      <c r="I1" s="87"/>
      <c r="J1" s="87"/>
    </row>
    <row r="32" spans="2:6">
      <c r="B32" s="88" t="s">
        <v>17</v>
      </c>
      <c r="C32" s="88" t="s">
        <v>18</v>
      </c>
      <c r="D32" s="88" t="s">
        <v>19</v>
      </c>
      <c r="E32" s="88" t="s">
        <v>20</v>
      </c>
      <c r="F32" s="88" t="s">
        <v>21</v>
      </c>
    </row>
    <row r="33" spans="2:6">
      <c r="B33" s="88"/>
      <c r="C33" s="88"/>
      <c r="D33" s="88"/>
      <c r="E33" s="88"/>
      <c r="F33" s="88"/>
    </row>
    <row r="34" spans="2:6">
      <c r="B34" s="89" t="s">
        <v>22</v>
      </c>
      <c r="C34" s="89" t="s">
        <v>23</v>
      </c>
      <c r="D34" s="89" t="s">
        <v>24</v>
      </c>
      <c r="E34" s="89" t="s">
        <v>25</v>
      </c>
      <c r="F34" s="89" t="s">
        <v>26</v>
      </c>
    </row>
    <row r="35" spans="2:6">
      <c r="B35" s="89"/>
      <c r="C35" s="89"/>
      <c r="D35" s="89"/>
      <c r="E35" s="89"/>
      <c r="F35" s="89"/>
    </row>
    <row r="36" spans="2:6">
      <c r="B36" s="89" t="s">
        <v>27</v>
      </c>
      <c r="C36" s="89" t="s">
        <v>28</v>
      </c>
      <c r="D36" s="89" t="s">
        <v>29</v>
      </c>
      <c r="E36" s="89" t="s">
        <v>30</v>
      </c>
      <c r="F36" s="89" t="s">
        <v>31</v>
      </c>
    </row>
    <row r="37" spans="2:6">
      <c r="B37" s="89"/>
      <c r="C37" s="89"/>
      <c r="D37" s="89"/>
      <c r="E37" s="89"/>
      <c r="F37" s="89"/>
    </row>
    <row r="38" spans="2:6">
      <c r="B38" s="89" t="s">
        <v>32</v>
      </c>
      <c r="C38" s="89" t="s">
        <v>33</v>
      </c>
      <c r="D38" s="89" t="s">
        <v>34</v>
      </c>
      <c r="E38" s="89" t="s">
        <v>35</v>
      </c>
      <c r="F38" s="89" t="s">
        <v>36</v>
      </c>
    </row>
    <row r="39" spans="2:6">
      <c r="B39" s="89"/>
      <c r="C39" s="89"/>
      <c r="D39" s="89"/>
      <c r="E39" s="89"/>
      <c r="F39" s="89"/>
    </row>
    <row r="40" spans="2:6">
      <c r="B40" s="89" t="s">
        <v>37</v>
      </c>
      <c r="C40" s="90" t="s">
        <v>41</v>
      </c>
      <c r="D40" s="90" t="s">
        <v>41</v>
      </c>
      <c r="E40" s="90" t="s">
        <v>38</v>
      </c>
      <c r="F40" s="90" t="s">
        <v>42</v>
      </c>
    </row>
    <row r="41" spans="2:6">
      <c r="B41" s="89"/>
      <c r="C41" s="90"/>
      <c r="D41" s="90"/>
      <c r="E41" s="90"/>
      <c r="F41" s="90"/>
    </row>
    <row r="42" spans="2:6">
      <c r="B42" s="7" t="s">
        <v>39</v>
      </c>
      <c r="C42" s="7" t="s">
        <v>40</v>
      </c>
      <c r="D42" s="7" t="s">
        <v>40</v>
      </c>
      <c r="E42" s="7" t="s">
        <v>40</v>
      </c>
      <c r="F42" s="7">
        <v>0.65</v>
      </c>
    </row>
  </sheetData>
  <mergeCells count="26">
    <mergeCell ref="B38:B39"/>
    <mergeCell ref="C38:C39"/>
    <mergeCell ref="D38:D39"/>
    <mergeCell ref="E38:E39"/>
    <mergeCell ref="F38:F39"/>
    <mergeCell ref="B40:B41"/>
    <mergeCell ref="C40:C41"/>
    <mergeCell ref="D40:D41"/>
    <mergeCell ref="E40:E41"/>
    <mergeCell ref="F40:F41"/>
    <mergeCell ref="B34:B35"/>
    <mergeCell ref="C34:C35"/>
    <mergeCell ref="D34:D35"/>
    <mergeCell ref="E34:E35"/>
    <mergeCell ref="F34:F35"/>
    <mergeCell ref="B36:B37"/>
    <mergeCell ref="C36:C37"/>
    <mergeCell ref="D36:D37"/>
    <mergeCell ref="E36:E37"/>
    <mergeCell ref="F36:F37"/>
    <mergeCell ref="A1:J1"/>
    <mergeCell ref="B32:B33"/>
    <mergeCell ref="C32:C33"/>
    <mergeCell ref="D32:D33"/>
    <mergeCell ref="E32:E33"/>
    <mergeCell ref="F32:F33"/>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9" tint="-0.249977111117893"/>
  </sheetPr>
  <dimension ref="A1:C45"/>
  <sheetViews>
    <sheetView topLeftCell="A19" workbookViewId="0">
      <selection activeCell="C13" sqref="C13"/>
    </sheetView>
  </sheetViews>
  <sheetFormatPr defaultColWidth="11" defaultRowHeight="15.75"/>
  <cols>
    <col min="1" max="1" width="37.125" bestFit="1" customWidth="1"/>
    <col min="2" max="2" width="60.125" bestFit="1" customWidth="1"/>
    <col min="3" max="3" width="22.375" bestFit="1" customWidth="1"/>
  </cols>
  <sheetData>
    <row r="1" spans="1:3">
      <c r="A1" t="s">
        <v>43</v>
      </c>
    </row>
    <row r="3" spans="1:3">
      <c r="A3" s="92" t="s">
        <v>60</v>
      </c>
      <c r="B3" s="93"/>
      <c r="C3" s="94"/>
    </row>
    <row r="4" spans="1:3">
      <c r="A4" s="95" t="s">
        <v>44</v>
      </c>
      <c r="B4" s="96"/>
      <c r="C4" s="97"/>
    </row>
    <row r="5" spans="1:3">
      <c r="A5" s="91" t="s">
        <v>45</v>
      </c>
      <c r="B5" s="8" t="s">
        <v>46</v>
      </c>
      <c r="C5" s="91" t="s">
        <v>49</v>
      </c>
    </row>
    <row r="6" spans="1:3">
      <c r="A6" s="91"/>
      <c r="B6" s="8" t="s">
        <v>47</v>
      </c>
      <c r="C6" s="91"/>
    </row>
    <row r="7" spans="1:3">
      <c r="A7" s="91"/>
      <c r="B7" s="8" t="s">
        <v>48</v>
      </c>
      <c r="C7" s="91"/>
    </row>
    <row r="8" spans="1:3">
      <c r="A8" s="91"/>
      <c r="B8" s="9"/>
      <c r="C8" s="91"/>
    </row>
    <row r="9" spans="1:3">
      <c r="A9" s="91" t="s">
        <v>50</v>
      </c>
      <c r="B9" s="91" t="s">
        <v>51</v>
      </c>
      <c r="C9" s="8" t="s">
        <v>52</v>
      </c>
    </row>
    <row r="10" spans="1:3">
      <c r="A10" s="91"/>
      <c r="B10" s="91"/>
      <c r="C10" s="8" t="s">
        <v>53</v>
      </c>
    </row>
    <row r="11" spans="1:3">
      <c r="A11" s="91"/>
      <c r="B11" s="91"/>
      <c r="C11" s="9"/>
    </row>
    <row r="12" spans="1:3">
      <c r="A12" s="91" t="s">
        <v>54</v>
      </c>
      <c r="B12" s="8" t="s">
        <v>55</v>
      </c>
      <c r="C12" s="8" t="s">
        <v>58</v>
      </c>
    </row>
    <row r="13" spans="1:3">
      <c r="A13" s="91"/>
      <c r="B13" s="8" t="s">
        <v>56</v>
      </c>
      <c r="C13" s="8" t="s">
        <v>59</v>
      </c>
    </row>
    <row r="14" spans="1:3">
      <c r="A14" s="91"/>
      <c r="B14" s="8" t="s">
        <v>57</v>
      </c>
      <c r="C14" s="9"/>
    </row>
    <row r="15" spans="1:3">
      <c r="A15" s="91"/>
      <c r="B15" s="9"/>
      <c r="C15" s="9"/>
    </row>
    <row r="29" spans="1:3">
      <c r="A29" t="s">
        <v>69</v>
      </c>
    </row>
    <row r="30" spans="1:3">
      <c r="A30" s="92" t="s">
        <v>60</v>
      </c>
      <c r="B30" s="93"/>
      <c r="C30" s="94"/>
    </row>
    <row r="31" spans="1:3">
      <c r="A31" s="95" t="s">
        <v>61</v>
      </c>
      <c r="B31" s="96"/>
      <c r="C31" s="97"/>
    </row>
    <row r="32" spans="1:3">
      <c r="A32" s="91" t="s">
        <v>62</v>
      </c>
      <c r="B32" s="91" t="s">
        <v>63</v>
      </c>
      <c r="C32" s="8" t="s">
        <v>52</v>
      </c>
    </row>
    <row r="33" spans="1:3">
      <c r="A33" s="91"/>
      <c r="B33" s="91"/>
      <c r="C33" s="8" t="s">
        <v>64</v>
      </c>
    </row>
    <row r="34" spans="1:3">
      <c r="A34" s="91"/>
      <c r="B34" s="91"/>
      <c r="C34" s="8" t="s">
        <v>65</v>
      </c>
    </row>
    <row r="35" spans="1:3">
      <c r="A35" s="91"/>
      <c r="B35" s="91"/>
      <c r="C35" s="9"/>
    </row>
    <row r="36" spans="1:3">
      <c r="A36" s="91" t="s">
        <v>66</v>
      </c>
      <c r="B36" s="91" t="s">
        <v>63</v>
      </c>
      <c r="C36" s="8" t="s">
        <v>52</v>
      </c>
    </row>
    <row r="37" spans="1:3">
      <c r="A37" s="91"/>
      <c r="B37" s="91"/>
      <c r="C37" s="8" t="s">
        <v>64</v>
      </c>
    </row>
    <row r="38" spans="1:3">
      <c r="A38" s="91"/>
      <c r="B38" s="91"/>
      <c r="C38" s="8" t="s">
        <v>65</v>
      </c>
    </row>
    <row r="39" spans="1:3">
      <c r="A39" s="91"/>
      <c r="B39" s="91"/>
      <c r="C39" s="9"/>
    </row>
    <row r="40" spans="1:3">
      <c r="A40" s="91" t="s">
        <v>67</v>
      </c>
      <c r="B40" s="91" t="s">
        <v>63</v>
      </c>
      <c r="C40" s="8" t="s">
        <v>52</v>
      </c>
    </row>
    <row r="41" spans="1:3">
      <c r="A41" s="91"/>
      <c r="B41" s="91"/>
      <c r="C41" s="8" t="s">
        <v>64</v>
      </c>
    </row>
    <row r="42" spans="1:3">
      <c r="A42" s="91"/>
      <c r="B42" s="91"/>
      <c r="C42" s="8" t="s">
        <v>65</v>
      </c>
    </row>
    <row r="43" spans="1:3">
      <c r="A43" s="91"/>
      <c r="B43" s="91"/>
      <c r="C43" s="9"/>
    </row>
    <row r="44" spans="1:3">
      <c r="A44" s="9"/>
      <c r="B44" s="9"/>
      <c r="C44" s="9"/>
    </row>
    <row r="45" spans="1:3">
      <c r="A45" s="8" t="s">
        <v>68</v>
      </c>
      <c r="B45" s="9"/>
      <c r="C45" s="9"/>
    </row>
  </sheetData>
  <mergeCells count="15">
    <mergeCell ref="A3:C3"/>
    <mergeCell ref="A32:A35"/>
    <mergeCell ref="B32:B35"/>
    <mergeCell ref="A36:A39"/>
    <mergeCell ref="B36:B39"/>
    <mergeCell ref="A4:C4"/>
    <mergeCell ref="A40:A43"/>
    <mergeCell ref="B40:B43"/>
    <mergeCell ref="A30:C30"/>
    <mergeCell ref="A31:C31"/>
    <mergeCell ref="A5:A8"/>
    <mergeCell ref="C5:C8"/>
    <mergeCell ref="A9:A11"/>
    <mergeCell ref="B9:B11"/>
    <mergeCell ref="A12:A15"/>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7" tint="-0.249977111117893"/>
  </sheetPr>
  <dimension ref="A1:D15"/>
  <sheetViews>
    <sheetView zoomScale="87" workbookViewId="0">
      <selection activeCell="B4" sqref="B4:C5"/>
    </sheetView>
  </sheetViews>
  <sheetFormatPr defaultColWidth="11" defaultRowHeight="15.75"/>
  <cols>
    <col min="2" max="2" width="21.625" customWidth="1"/>
    <col min="3" max="3" width="64.625" customWidth="1"/>
    <col min="4" max="4" width="70.125" customWidth="1"/>
  </cols>
  <sheetData>
    <row r="1" spans="1:4">
      <c r="A1" t="s">
        <v>70</v>
      </c>
    </row>
    <row r="3" spans="1:4">
      <c r="B3" s="11" t="s">
        <v>86</v>
      </c>
      <c r="C3" s="12" t="s">
        <v>85</v>
      </c>
      <c r="D3" s="12" t="s">
        <v>72</v>
      </c>
    </row>
    <row r="4" spans="1:4">
      <c r="B4" s="98" t="s">
        <v>71</v>
      </c>
      <c r="C4" s="98" t="s">
        <v>87</v>
      </c>
      <c r="D4" s="98" t="s">
        <v>88</v>
      </c>
    </row>
    <row r="5" spans="1:4" ht="63.95" customHeight="1">
      <c r="B5" s="98"/>
      <c r="C5" s="98"/>
      <c r="D5" s="98"/>
    </row>
    <row r="6" spans="1:4">
      <c r="B6" s="98" t="s">
        <v>73</v>
      </c>
      <c r="C6" s="98" t="s">
        <v>74</v>
      </c>
      <c r="D6" s="98" t="s">
        <v>75</v>
      </c>
    </row>
    <row r="7" spans="1:4" ht="56.1" customHeight="1">
      <c r="B7" s="98"/>
      <c r="C7" s="98"/>
      <c r="D7" s="98"/>
    </row>
    <row r="8" spans="1:4">
      <c r="B8" s="98" t="s">
        <v>76</v>
      </c>
      <c r="C8" s="98" t="s">
        <v>77</v>
      </c>
      <c r="D8" s="98" t="s">
        <v>78</v>
      </c>
    </row>
    <row r="9" spans="1:4" ht="54.95" customHeight="1">
      <c r="B9" s="98"/>
      <c r="C9" s="98"/>
      <c r="D9" s="98"/>
    </row>
    <row r="10" spans="1:4">
      <c r="B10" s="98" t="s">
        <v>79</v>
      </c>
      <c r="C10" s="98" t="s">
        <v>80</v>
      </c>
      <c r="D10" s="98" t="s">
        <v>81</v>
      </c>
    </row>
    <row r="11" spans="1:4" ht="60" customHeight="1">
      <c r="B11" s="98"/>
      <c r="C11" s="98"/>
      <c r="D11" s="98"/>
    </row>
    <row r="12" spans="1:4">
      <c r="B12" s="98" t="s">
        <v>82</v>
      </c>
      <c r="C12" s="98" t="s">
        <v>83</v>
      </c>
      <c r="D12" s="98" t="s">
        <v>84</v>
      </c>
    </row>
    <row r="13" spans="1:4" ht="63.95" customHeight="1">
      <c r="B13" s="98"/>
      <c r="C13" s="98"/>
      <c r="D13" s="98"/>
    </row>
    <row r="14" spans="1:4">
      <c r="B14" s="98" t="s">
        <v>5</v>
      </c>
      <c r="C14" s="98" t="s">
        <v>89</v>
      </c>
      <c r="D14" s="98" t="s">
        <v>90</v>
      </c>
    </row>
    <row r="15" spans="1:4" ht="84.95" customHeight="1">
      <c r="B15" s="98"/>
      <c r="C15" s="98"/>
      <c r="D15" s="98"/>
    </row>
  </sheetData>
  <mergeCells count="18">
    <mergeCell ref="B8:B9"/>
    <mergeCell ref="C8:C9"/>
    <mergeCell ref="D8:D9"/>
    <mergeCell ref="B14:B15"/>
    <mergeCell ref="C14:C15"/>
    <mergeCell ref="D14:D15"/>
    <mergeCell ref="B10:B11"/>
    <mergeCell ref="C10:C11"/>
    <mergeCell ref="D10:D11"/>
    <mergeCell ref="B12:B13"/>
    <mergeCell ref="C12:C13"/>
    <mergeCell ref="D12:D13"/>
    <mergeCell ref="B4:B5"/>
    <mergeCell ref="C4:C5"/>
    <mergeCell ref="D4:D5"/>
    <mergeCell ref="B6:B7"/>
    <mergeCell ref="C6:C7"/>
    <mergeCell ref="D6:D7"/>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topLeftCell="A16" zoomScale="85" zoomScaleNormal="85" workbookViewId="0">
      <selection activeCell="H24" sqref="H24"/>
    </sheetView>
  </sheetViews>
  <sheetFormatPr defaultColWidth="11" defaultRowHeight="15.75"/>
  <cols>
    <col min="2" max="2" width="13.875" customWidth="1"/>
    <col min="3" max="3" width="25.125" bestFit="1" customWidth="1"/>
    <col min="4" max="4" width="10.625" bestFit="1" customWidth="1"/>
    <col min="5" max="5" width="14.875" customWidth="1"/>
    <col min="6" max="6" width="17.5" bestFit="1" customWidth="1"/>
    <col min="7" max="7" width="26.625" style="31" customWidth="1"/>
    <col min="8" max="8" width="28.875" style="31" customWidth="1"/>
    <col min="9" max="9" width="25" customWidth="1"/>
    <col min="12" max="12" width="21.875" bestFit="1" customWidth="1"/>
    <col min="13" max="13" width="17.375" bestFit="1" customWidth="1"/>
    <col min="14" max="14" width="21" customWidth="1"/>
  </cols>
  <sheetData>
    <row r="1" spans="2:17" ht="16.5" thickBot="1">
      <c r="B1" s="13"/>
      <c r="C1" s="14" t="s">
        <v>91</v>
      </c>
      <c r="D1" s="14" t="s">
        <v>92</v>
      </c>
      <c r="E1" s="14" t="s">
        <v>93</v>
      </c>
      <c r="F1" s="14" t="s">
        <v>94</v>
      </c>
      <c r="G1" s="24" t="s">
        <v>147</v>
      </c>
      <c r="H1" s="25" t="s">
        <v>148</v>
      </c>
    </row>
    <row r="2" spans="2:17" ht="176.1" customHeight="1" thickBot="1">
      <c r="B2" s="19" t="s">
        <v>95</v>
      </c>
      <c r="C2" s="20" t="s">
        <v>96</v>
      </c>
      <c r="D2" s="20" t="s">
        <v>97</v>
      </c>
      <c r="E2" s="20" t="s">
        <v>98</v>
      </c>
      <c r="F2" s="20" t="s">
        <v>99</v>
      </c>
      <c r="G2" s="33" t="s">
        <v>161</v>
      </c>
      <c r="H2" s="34" t="s">
        <v>160</v>
      </c>
      <c r="I2" s="53" t="s">
        <v>210</v>
      </c>
    </row>
    <row r="3" spans="2:17" ht="113.1" customHeight="1" thickBot="1">
      <c r="B3" s="21"/>
      <c r="C3" s="20" t="s">
        <v>145</v>
      </c>
      <c r="D3" s="20" t="s">
        <v>100</v>
      </c>
      <c r="E3" s="22"/>
      <c r="F3" s="20" t="s">
        <v>101</v>
      </c>
      <c r="G3" s="26" t="s">
        <v>162</v>
      </c>
      <c r="H3" s="28" t="s">
        <v>149</v>
      </c>
      <c r="J3" s="51"/>
    </row>
    <row r="4" spans="2:17" ht="159" customHeight="1">
      <c r="B4" s="99"/>
      <c r="C4" s="102" t="s">
        <v>102</v>
      </c>
      <c r="D4" s="102" t="s">
        <v>103</v>
      </c>
      <c r="E4" s="23" t="s">
        <v>104</v>
      </c>
      <c r="F4" s="99"/>
      <c r="G4" s="118" t="s">
        <v>163</v>
      </c>
      <c r="H4" s="35" t="s">
        <v>165</v>
      </c>
      <c r="I4" s="53" t="s">
        <v>200</v>
      </c>
    </row>
    <row r="5" spans="2:17">
      <c r="B5" s="100"/>
      <c r="C5" s="103"/>
      <c r="D5" s="103"/>
      <c r="E5" s="23" t="s">
        <v>105</v>
      </c>
      <c r="F5" s="100"/>
      <c r="G5" s="119"/>
      <c r="H5" s="30"/>
    </row>
    <row r="6" spans="2:17" ht="16.5" thickBot="1">
      <c r="B6" s="101"/>
      <c r="C6" s="104"/>
      <c r="D6" s="104"/>
      <c r="E6" s="20" t="s">
        <v>106</v>
      </c>
      <c r="F6" s="101"/>
      <c r="G6" s="26"/>
      <c r="H6" s="27" t="s">
        <v>164</v>
      </c>
    </row>
    <row r="7" spans="2:17" ht="345" customHeight="1">
      <c r="B7" s="105" t="s">
        <v>107</v>
      </c>
      <c r="C7" s="105" t="s">
        <v>108</v>
      </c>
      <c r="D7" s="105" t="s">
        <v>109</v>
      </c>
      <c r="E7" s="105"/>
      <c r="F7" s="105" t="s">
        <v>110</v>
      </c>
      <c r="G7" s="56" t="s">
        <v>207</v>
      </c>
      <c r="H7" s="55" t="s">
        <v>205</v>
      </c>
      <c r="I7" s="54" t="s">
        <v>206</v>
      </c>
    </row>
    <row r="8" spans="2:17">
      <c r="B8" s="106"/>
      <c r="C8" s="106"/>
      <c r="D8" s="106"/>
      <c r="E8" s="106"/>
      <c r="F8" s="106"/>
      <c r="G8" s="29"/>
      <c r="H8" s="30"/>
    </row>
    <row r="9" spans="2:17" ht="16.5" thickBot="1">
      <c r="B9" s="107"/>
      <c r="C9" s="107"/>
      <c r="D9" s="107"/>
      <c r="E9" s="107"/>
      <c r="F9" s="107"/>
      <c r="G9" s="26"/>
      <c r="H9" s="27"/>
    </row>
    <row r="10" spans="2:17" ht="30.75" thickBot="1">
      <c r="B10" s="15"/>
      <c r="C10" s="16" t="s">
        <v>111</v>
      </c>
      <c r="D10" s="16" t="s">
        <v>112</v>
      </c>
      <c r="E10" s="16"/>
      <c r="F10" s="16"/>
      <c r="G10" s="26"/>
      <c r="H10" s="27"/>
    </row>
    <row r="11" spans="2:17" ht="65.099999999999994" customHeight="1" thickBot="1">
      <c r="B11" s="15" t="s">
        <v>113</v>
      </c>
      <c r="C11" s="16" t="s">
        <v>108</v>
      </c>
      <c r="D11" s="16" t="s">
        <v>109</v>
      </c>
      <c r="E11" s="16"/>
      <c r="F11" s="16" t="s">
        <v>114</v>
      </c>
      <c r="G11" s="26"/>
      <c r="H11" s="27"/>
    </row>
    <row r="12" spans="2:17" ht="161.1" customHeight="1" thickBot="1">
      <c r="B12" s="19" t="s">
        <v>115</v>
      </c>
      <c r="C12" s="20" t="s">
        <v>146</v>
      </c>
      <c r="D12" s="20" t="s">
        <v>116</v>
      </c>
      <c r="E12" s="22"/>
      <c r="F12" s="20" t="s">
        <v>117</v>
      </c>
      <c r="G12" s="33" t="s">
        <v>166</v>
      </c>
      <c r="H12" s="27" t="s">
        <v>167</v>
      </c>
      <c r="I12" s="36" t="s">
        <v>168</v>
      </c>
    </row>
    <row r="13" spans="2:17" ht="65.099999999999994" customHeight="1" thickBot="1">
      <c r="B13" s="19" t="s">
        <v>118</v>
      </c>
      <c r="C13" s="20" t="s">
        <v>119</v>
      </c>
      <c r="D13" s="20" t="s">
        <v>120</v>
      </c>
      <c r="E13" s="22"/>
      <c r="F13" s="20" t="s">
        <v>114</v>
      </c>
      <c r="G13" s="37"/>
      <c r="H13" s="38"/>
      <c r="L13" s="49" t="s">
        <v>184</v>
      </c>
      <c r="M13" s="49" t="s">
        <v>189</v>
      </c>
      <c r="N13" s="47" t="s">
        <v>190</v>
      </c>
    </row>
    <row r="14" spans="2:17" ht="32.1" customHeight="1">
      <c r="B14" s="99"/>
      <c r="C14" s="23" t="s">
        <v>121</v>
      </c>
      <c r="D14" s="102" t="s">
        <v>123</v>
      </c>
      <c r="E14" s="99"/>
      <c r="F14" s="99"/>
      <c r="G14" s="119" t="s">
        <v>172</v>
      </c>
      <c r="H14" s="30"/>
      <c r="L14" s="50" t="s">
        <v>185</v>
      </c>
      <c r="M14" s="50">
        <v>1008</v>
      </c>
    </row>
    <row r="15" spans="2:17" ht="48" customHeight="1">
      <c r="B15" s="100"/>
      <c r="C15" s="23" t="s">
        <v>122</v>
      </c>
      <c r="D15" s="103"/>
      <c r="E15" s="100"/>
      <c r="F15" s="100"/>
      <c r="G15" s="119"/>
      <c r="H15" s="30" t="s">
        <v>169</v>
      </c>
      <c r="L15" s="50" t="s">
        <v>186</v>
      </c>
      <c r="M15" s="50">
        <v>692</v>
      </c>
      <c r="N15" s="108" t="s">
        <v>191</v>
      </c>
      <c r="O15" s="109"/>
      <c r="P15" s="109"/>
      <c r="Q15" s="109"/>
    </row>
    <row r="16" spans="2:17" ht="107.1" customHeight="1" thickBot="1">
      <c r="B16" s="101"/>
      <c r="C16" s="22"/>
      <c r="D16" s="104"/>
      <c r="E16" s="101"/>
      <c r="F16" s="101"/>
      <c r="G16" s="120"/>
      <c r="H16" s="27" t="s">
        <v>173</v>
      </c>
      <c r="L16" s="50" t="s">
        <v>187</v>
      </c>
      <c r="M16" s="50">
        <v>1065</v>
      </c>
      <c r="N16" s="108"/>
      <c r="O16" s="109"/>
      <c r="P16" s="109"/>
      <c r="Q16" s="109"/>
    </row>
    <row r="17" spans="2:23" ht="32.1" customHeight="1">
      <c r="B17" s="39"/>
      <c r="C17" s="40" t="s">
        <v>124</v>
      </c>
      <c r="D17" s="40" t="s">
        <v>126</v>
      </c>
      <c r="E17" s="40"/>
      <c r="F17" s="40"/>
      <c r="G17" s="118" t="s">
        <v>171</v>
      </c>
      <c r="H17" s="30" t="s">
        <v>170</v>
      </c>
      <c r="L17" s="50" t="s">
        <v>188</v>
      </c>
      <c r="M17" s="50">
        <v>1300</v>
      </c>
    </row>
    <row r="18" spans="2:23" ht="74.099999999999994" customHeight="1" thickBot="1">
      <c r="B18" s="19"/>
      <c r="C18" s="20" t="s">
        <v>125</v>
      </c>
      <c r="D18" s="20"/>
      <c r="E18" s="20"/>
      <c r="F18" s="20"/>
      <c r="G18" s="120"/>
      <c r="H18" s="27"/>
    </row>
    <row r="19" spans="2:23" ht="65.099999999999994" customHeight="1" thickBot="1">
      <c r="B19" s="21"/>
      <c r="C19" s="20" t="s">
        <v>127</v>
      </c>
      <c r="D19" s="20" t="s">
        <v>123</v>
      </c>
      <c r="E19" s="22"/>
      <c r="F19" s="22"/>
      <c r="G19" s="41">
        <v>0.4</v>
      </c>
      <c r="H19" s="27" t="s">
        <v>174</v>
      </c>
      <c r="L19" s="48" t="s">
        <v>192</v>
      </c>
      <c r="M19" s="48" t="s">
        <v>193</v>
      </c>
      <c r="N19" s="48" t="s">
        <v>194</v>
      </c>
      <c r="O19" s="10" t="s">
        <v>198</v>
      </c>
    </row>
    <row r="20" spans="2:23" ht="60.95" customHeight="1">
      <c r="B20" s="99"/>
      <c r="C20" s="102" t="s">
        <v>128</v>
      </c>
      <c r="D20" s="102" t="s">
        <v>129</v>
      </c>
      <c r="E20" s="99"/>
      <c r="F20" s="99"/>
      <c r="G20" s="118" t="s">
        <v>175</v>
      </c>
      <c r="H20" s="30" t="s">
        <v>173</v>
      </c>
      <c r="L20" s="91" t="s">
        <v>195</v>
      </c>
      <c r="M20" s="98" t="s">
        <v>196</v>
      </c>
      <c r="N20" s="98" t="s">
        <v>197</v>
      </c>
    </row>
    <row r="21" spans="2:23" ht="60.95" customHeight="1" thickBot="1">
      <c r="B21" s="101"/>
      <c r="C21" s="104"/>
      <c r="D21" s="104"/>
      <c r="E21" s="101"/>
      <c r="F21" s="101"/>
      <c r="G21" s="120"/>
      <c r="H21" s="27"/>
      <c r="L21" s="91"/>
      <c r="M21" s="98"/>
      <c r="N21" s="98"/>
      <c r="O21" s="116" t="s">
        <v>199</v>
      </c>
      <c r="P21" s="117"/>
      <c r="Q21" s="117"/>
      <c r="R21" s="117"/>
      <c r="S21" s="117"/>
      <c r="T21" s="117"/>
      <c r="U21" s="117"/>
      <c r="V21" s="117"/>
      <c r="W21" s="117"/>
    </row>
    <row r="22" spans="2:23" ht="42.95" customHeight="1">
      <c r="B22" s="99"/>
      <c r="C22" s="102" t="s">
        <v>130</v>
      </c>
      <c r="D22" s="102" t="s">
        <v>123</v>
      </c>
      <c r="E22" s="99"/>
      <c r="F22" s="99"/>
      <c r="G22" s="118" t="s">
        <v>177</v>
      </c>
      <c r="H22" s="30" t="s">
        <v>176</v>
      </c>
      <c r="L22" s="91"/>
      <c r="M22" s="98"/>
      <c r="N22" s="98"/>
      <c r="O22" s="116"/>
      <c r="P22" s="117"/>
      <c r="Q22" s="117"/>
      <c r="R22" s="117"/>
      <c r="S22" s="117"/>
      <c r="T22" s="117"/>
      <c r="U22" s="117"/>
      <c r="V22" s="117"/>
      <c r="W22" s="117"/>
    </row>
    <row r="23" spans="2:23" ht="161.1" customHeight="1" thickBot="1">
      <c r="B23" s="101"/>
      <c r="C23" s="104"/>
      <c r="D23" s="104"/>
      <c r="E23" s="101"/>
      <c r="F23" s="101"/>
      <c r="G23" s="120"/>
      <c r="H23" s="27" t="s">
        <v>169</v>
      </c>
      <c r="L23" s="91"/>
      <c r="M23" s="98"/>
      <c r="N23" s="98"/>
    </row>
    <row r="24" spans="2:23" ht="101.1" customHeight="1">
      <c r="B24" s="105"/>
      <c r="C24" s="105" t="s">
        <v>131</v>
      </c>
      <c r="D24" s="105" t="s">
        <v>132</v>
      </c>
      <c r="E24" s="17" t="s">
        <v>133</v>
      </c>
      <c r="F24" s="105"/>
      <c r="G24" s="29"/>
      <c r="H24" s="57" t="s">
        <v>201</v>
      </c>
      <c r="N24" s="36"/>
    </row>
    <row r="25" spans="2:23">
      <c r="B25" s="106"/>
      <c r="C25" s="106"/>
      <c r="D25" s="106"/>
      <c r="E25" s="17" t="s">
        <v>134</v>
      </c>
      <c r="F25" s="106"/>
      <c r="G25" s="29"/>
      <c r="H25" s="30"/>
      <c r="N25" s="36"/>
    </row>
    <row r="26" spans="2:23" ht="33" customHeight="1" thickBot="1">
      <c r="B26" s="107"/>
      <c r="C26" s="107"/>
      <c r="D26" s="107"/>
      <c r="E26" s="16" t="s">
        <v>135</v>
      </c>
      <c r="F26" s="107"/>
      <c r="G26" s="26"/>
      <c r="H26" s="27"/>
      <c r="N26" s="36"/>
    </row>
    <row r="27" spans="2:23" ht="128.1" customHeight="1">
      <c r="B27" s="105"/>
      <c r="C27" s="17" t="s">
        <v>136</v>
      </c>
      <c r="D27" s="105" t="s">
        <v>138</v>
      </c>
      <c r="E27" s="105" t="s">
        <v>139</v>
      </c>
      <c r="F27" s="17" t="s">
        <v>140</v>
      </c>
      <c r="G27" s="58" t="s">
        <v>208</v>
      </c>
      <c r="H27" s="59" t="s">
        <v>202</v>
      </c>
    </row>
    <row r="28" spans="2:23" ht="96.95" customHeight="1" thickBot="1">
      <c r="B28" s="107"/>
      <c r="C28" s="18" t="s">
        <v>137</v>
      </c>
      <c r="D28" s="107"/>
      <c r="E28" s="106"/>
      <c r="F28" s="17" t="s">
        <v>141</v>
      </c>
      <c r="G28" s="29"/>
      <c r="H28" s="30"/>
    </row>
    <row r="29" spans="2:23" ht="120.95" customHeight="1">
      <c r="B29" s="110"/>
      <c r="C29" s="43" t="s">
        <v>142</v>
      </c>
      <c r="D29" s="113" t="s">
        <v>144</v>
      </c>
      <c r="E29" s="44" t="s">
        <v>180</v>
      </c>
      <c r="F29" s="44"/>
      <c r="G29" s="46" t="s">
        <v>178</v>
      </c>
      <c r="H29" s="42" t="s">
        <v>179</v>
      </c>
      <c r="I29">
        <f>500+65+35</f>
        <v>600</v>
      </c>
    </row>
    <row r="30" spans="2:23" ht="303" customHeight="1">
      <c r="B30" s="111"/>
      <c r="C30" s="43"/>
      <c r="D30" s="114"/>
      <c r="E30" s="44" t="s">
        <v>181</v>
      </c>
      <c r="F30" s="44"/>
      <c r="G30" s="46" t="s">
        <v>183</v>
      </c>
      <c r="H30" s="42" t="s">
        <v>176</v>
      </c>
      <c r="I30">
        <v>1000</v>
      </c>
      <c r="J30" t="s">
        <v>232</v>
      </c>
    </row>
    <row r="31" spans="2:23" ht="65.099999999999994" customHeight="1" thickBot="1">
      <c r="B31" s="112"/>
      <c r="C31" s="45" t="s">
        <v>143</v>
      </c>
      <c r="D31" s="115"/>
      <c r="E31" s="52" t="s">
        <v>182</v>
      </c>
      <c r="F31" s="44"/>
      <c r="G31" s="60" t="s">
        <v>209</v>
      </c>
      <c r="H31" s="61" t="s">
        <v>203</v>
      </c>
      <c r="I31" s="82" t="s">
        <v>204</v>
      </c>
      <c r="J31" s="83" t="s">
        <v>227</v>
      </c>
    </row>
    <row r="32" spans="2:23">
      <c r="J32" t="s">
        <v>228</v>
      </c>
    </row>
    <row r="33" spans="2:11">
      <c r="J33" t="s">
        <v>229</v>
      </c>
    </row>
    <row r="34" spans="2:11" ht="16.5" thickBot="1">
      <c r="J34">
        <f>SUM(J35:J36)</f>
        <v>95</v>
      </c>
      <c r="K34" t="s">
        <v>233</v>
      </c>
    </row>
    <row r="35" spans="2:11" ht="16.5" thickBot="1">
      <c r="B35" s="32" t="s">
        <v>91</v>
      </c>
      <c r="C35" s="14"/>
      <c r="D35" s="14"/>
      <c r="E35" s="14" t="s">
        <v>94</v>
      </c>
      <c r="J35">
        <v>45</v>
      </c>
      <c r="K35" t="s">
        <v>234</v>
      </c>
    </row>
    <row r="36" spans="2:11" ht="60">
      <c r="B36" s="105" t="s">
        <v>150</v>
      </c>
      <c r="C36" s="105" t="s">
        <v>151</v>
      </c>
      <c r="D36" s="105" t="s">
        <v>152</v>
      </c>
      <c r="E36" s="17" t="s">
        <v>153</v>
      </c>
      <c r="J36">
        <f>2.5*20</f>
        <v>50</v>
      </c>
      <c r="K36" t="s">
        <v>235</v>
      </c>
    </row>
    <row r="37" spans="2:11" ht="60">
      <c r="B37" s="106"/>
      <c r="C37" s="106"/>
      <c r="D37" s="106"/>
      <c r="E37" s="17" t="s">
        <v>154</v>
      </c>
    </row>
    <row r="38" spans="2:11" ht="30.75" thickBot="1">
      <c r="B38" s="107"/>
      <c r="C38" s="107"/>
      <c r="D38" s="107"/>
      <c r="E38" s="16" t="s">
        <v>155</v>
      </c>
    </row>
    <row r="39" spans="2:11" ht="60.75" thickBot="1">
      <c r="B39" s="15" t="s">
        <v>156</v>
      </c>
      <c r="C39" s="16" t="s">
        <v>151</v>
      </c>
      <c r="D39" s="16" t="s">
        <v>152</v>
      </c>
      <c r="E39" s="16" t="s">
        <v>157</v>
      </c>
    </row>
    <row r="40" spans="2:11" ht="75.75" thickBot="1">
      <c r="B40" s="15" t="s">
        <v>158</v>
      </c>
      <c r="C40" s="16" t="s">
        <v>151</v>
      </c>
      <c r="D40" s="16" t="s">
        <v>109</v>
      </c>
      <c r="E40" s="16" t="s">
        <v>159</v>
      </c>
    </row>
    <row r="41" spans="2:11" ht="16.5" thickBot="1">
      <c r="B41" s="15"/>
      <c r="C41" s="16"/>
      <c r="D41" s="16"/>
      <c r="E41" s="16"/>
    </row>
  </sheetData>
  <mergeCells count="45">
    <mergeCell ref="L20:L23"/>
    <mergeCell ref="O21:W22"/>
    <mergeCell ref="G4:G5"/>
    <mergeCell ref="G14:G16"/>
    <mergeCell ref="G17:G18"/>
    <mergeCell ref="G20:G21"/>
    <mergeCell ref="G22:G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C20:C21"/>
    <mergeCell ref="D20:D21"/>
    <mergeCell ref="E20:E21"/>
    <mergeCell ref="F20:F21"/>
    <mergeCell ref="B22:B23"/>
    <mergeCell ref="C22:C23"/>
    <mergeCell ref="D22:D23"/>
    <mergeCell ref="E22:E23"/>
    <mergeCell ref="F22:F23"/>
    <mergeCell ref="B14:B16"/>
    <mergeCell ref="D14:D16"/>
    <mergeCell ref="E14:E16"/>
    <mergeCell ref="F14:F16"/>
    <mergeCell ref="B4:B6"/>
    <mergeCell ref="C4:C6"/>
    <mergeCell ref="D4:D6"/>
    <mergeCell ref="F4:F6"/>
    <mergeCell ref="B7:B9"/>
    <mergeCell ref="C7:C9"/>
    <mergeCell ref="D7:D9"/>
    <mergeCell ref="E7:E9"/>
    <mergeCell ref="F7:F9"/>
  </mergeCells>
  <hyperlinks>
    <hyperlink ref="H24" r:id="rId1" xr:uid="{00000000-0004-0000-0800-000000000000}"/>
    <hyperlink ref="I31" r:id="rId2" xr:uid="{AC32D4A5-7BC2-40DD-8BB8-5D8E0C02240D}"/>
    <hyperlink ref="J31" r:id="rId3" xr:uid="{BC5A2C69-6D10-4731-8253-D0FAF9528837}"/>
  </hyperlinks>
  <pageMargins left="0.7" right="0.7" top="0.75" bottom="0.75" header="0.3" footer="0.3"/>
  <pageSetup paperSize="9" orientation="portrait" horizontalDpi="300" verticalDpi="300" r:id="rId4"/>
  <drawing r:id="rId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Process Emission Source Summary</vt:lpstr>
      <vt:lpstr>Improving Energy Efficiency</vt:lpstr>
      <vt:lpstr>Clinker to Cement Ratio</vt:lpstr>
      <vt:lpstr>Alternative Kiln Fuels</vt:lpstr>
      <vt:lpstr>Plant Data in SA</vt:lpstr>
      <vt:lpstr>Emerging and Innovative Tech</vt:lpstr>
      <vt:lpstr>CO2 Emissions</vt:lpstr>
      <vt:lpstr>G61 Scenarios Modelled</vt:lpstr>
      <vt:lpstr>Data for SATIM</vt:lpstr>
      <vt:lpstr>SATIM Scenarios and input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Bryce Mccall</cp:lastModifiedBy>
  <dcterms:created xsi:type="dcterms:W3CDTF">2021-03-09T18:08:19Z</dcterms:created>
  <dcterms:modified xsi:type="dcterms:W3CDTF">2021-04-14T13:48:18Z</dcterms:modified>
</cp:coreProperties>
</file>